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930" yWindow="285" windowWidth="5310" windowHeight="6135" firstSheet="4" activeTab="4"/>
  </bookViews>
  <sheets>
    <sheet name="AR" sheetId="21" state="hidden" r:id="rId1"/>
    <sheet name="Payroll " sheetId="11" state="hidden" r:id="rId2"/>
    <sheet name="Cost Model" sheetId="22" state="hidden" r:id="rId3"/>
    <sheet name="Exp per FY" sheetId="23" state="hidden" r:id="rId4"/>
    <sheet name="5Y proforma" sheetId="31" r:id="rId5"/>
    <sheet name="Sheet1" sheetId="3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all2">#REF!</definedName>
    <definedName name="_Order1" hidden="1">255</definedName>
    <definedName name="_Order2" hidden="1">255</definedName>
    <definedName name="ALL">#REF!</definedName>
    <definedName name="aReports">'[1]Main IRR'!A$1:V$87,'[1]Main IRR'!#REF!,'[1]Main IRR'!A311:N359,'[1]Main IRR'!#REF!,'[1]Main IRR'!#REF!,'[1]Main IRR'!AS$1:CB$87</definedName>
    <definedName name="bfr">[2]Laakdal!$B$25</definedName>
    <definedName name="CASHFLOW">'[1]Main IRR'!#REF!</definedName>
    <definedName name="concept">#REF!</definedName>
    <definedName name="CONVERSION">'[3]current version'!#REF!</definedName>
    <definedName name="cost_housing">#REF!</definedName>
    <definedName name="country">'[4]FCAST TEMPLATE'!$C$12</definedName>
    <definedName name="depreciation">'[1]Main IRR'!#REF!</definedName>
    <definedName name="dkr">[2]Copenhagen!$B$31</definedName>
    <definedName name="EUR_to_USD">#REF!</definedName>
    <definedName name="EX">'[1]Main IRR'!#REF!</definedName>
    <definedName name="EXa">'[1]Main IRR'!#REF!</definedName>
    <definedName name="ffr">[2]Troyes!$B$30</definedName>
    <definedName name="format">#REF!</definedName>
    <definedName name="frsv">[2]Mendrisio!$B$30</definedName>
    <definedName name="GBP_rate">[5]Assumptions!$C$16</definedName>
    <definedName name="GMM_NPM">'[1]Main IRR'!#REF!</definedName>
    <definedName name="HEADCOUNT___WAGES">'[1]Main IRR'!#REF!</definedName>
    <definedName name="hfl">[2]Hilversum!$B$25</definedName>
    <definedName name="housing_cost">#REF!</definedName>
    <definedName name="housing_costs">#REF!</definedName>
    <definedName name="Inflation__percentage">[6]Assumptions!$C$16</definedName>
    <definedName name="lit">[2]Cuneo!$B$30</definedName>
    <definedName name="lst">'[2]Cesh Oaks'!$B$37</definedName>
    <definedName name="mooo">'[3]current version'!#REF!</definedName>
    <definedName name="OPERATINGEXPENSES">'[1]Main IRR'!#REF!</definedName>
    <definedName name="order">#REF!</definedName>
    <definedName name="Output">[7]ECCSLoadfileFY02!#REF!</definedName>
    <definedName name="PartnerUnit">[7]GCOATrans!#REF!</definedName>
    <definedName name="percent">'[2]Cesh Oaks'!#REF!</definedName>
    <definedName name="Percent_of_Sales">'[1]Main IRR'!#REF!</definedName>
    <definedName name="PercentofSales">'[1]Main IRR'!#REF!</definedName>
    <definedName name="prezzi">'[2]Cesh Oaks'!#REF!</definedName>
    <definedName name="_xlnm.Print_Area" localSheetId="4">'5Y proforma'!$E$89:$E$90</definedName>
    <definedName name="_xlnm.Print_Area" localSheetId="0">AR!$A$1:$Q$62</definedName>
    <definedName name="_xlnm.Print_Area" localSheetId="2">'Cost Model'!$A$1:$J$88</definedName>
    <definedName name="_xlnm.Print_Area" localSheetId="1">'Payroll '!$B$2:$E$34</definedName>
    <definedName name="pte">[2]Madrid!$B$30</definedName>
    <definedName name="ROI">'[1]Main IRR'!#REF!</definedName>
    <definedName name="SALESASSUMPTIONS">'[1]Main IRR'!#REF!</definedName>
    <definedName name="SAPFuncF4Help" hidden="1">Main.SAPF4Help()</definedName>
    <definedName name="SAPRangeKEYFIG__Sales_estimate">#REF!</definedName>
    <definedName name="SAPRangeKEYFIG_Tabelle1_Nike">#REF!</definedName>
    <definedName name="SAPRangePOPER__Sales_estimate">#REF!</definedName>
    <definedName name="SAPRangePOPER_Tabelle1_Nike">#REF!</definedName>
    <definedName name="SAPRangeRCONGR__Sales_estimate">#REF!</definedName>
    <definedName name="SAPRangeRCONGR_Tabelle1_Nike">#REF!</definedName>
    <definedName name="SAPRangeRITEM__Sales_estimate">#REF!</definedName>
    <definedName name="SAPRangeRITEM_Tabelle1_Nike">#REF!</definedName>
    <definedName name="SAPRangeRVERS__Sales_estimate">#REF!</definedName>
    <definedName name="SAPRangeRVERS_Tabelle1_Nike">#REF!</definedName>
    <definedName name="SAPRangeRYEAR__Sales_estimate">#REF!</definedName>
    <definedName name="SAPRangeRYEAR_Tabelle1_Nike">#REF!</definedName>
    <definedName name="SAPTrigger_Tabelle1_Nike">[8]sapactivexlhiddensheet!$A$39</definedName>
    <definedName name="SAPTrigger_Tabelle1_Tabelle1D1">[9]sapactivexlhiddensheet!$A$39</definedName>
    <definedName name="SAPTrigger_Tabelle15_Headcount">[10]sapactivexlhiddensheet!$P$39</definedName>
    <definedName name="SAPTrigger_Tabelle15_PL">[10]sapactivexlhiddensheet!$R$39</definedName>
    <definedName name="SAPTrigger_Tabelle15_Units">[10]sapactivexlhiddensheet!$Q$39</definedName>
    <definedName name="SAPTrigger_Tabelle3_PLREGION">[11]sapactivexlhiddensheet!$A$39</definedName>
    <definedName name="status">#REF!</definedName>
    <definedName name="SUMMARYASSUMPTIONS">'[1]Main IRR'!#REF!</definedName>
    <definedName name="usd">#REF!</definedName>
    <definedName name="WAGES">'[1]Main IRR'!#REF!</definedName>
    <definedName name="wrn.Print._.Nike._.FY._.Figures." hidden="1">{"Nike FY England",#N/A,TRUE,"Nike Financial Year";"Nike FY Wales",#N/A,TRUE,"Nike Financial Year";"Nike FY Scotland",#N/A,TRUE,"Nike Financial Year";"Nike FY Other locations",#N/A,TRUE,"Nike Financial Year";"Nike FY Summary",#N/A,TRUE,"Nike Financial Year"}</definedName>
    <definedName name="wrn.Print._.VO._.List._.Figs." hidden="1">{"VO List Figs - England",#N/A,TRUE,"VO List Figs";"VO List Figs - Wales",#N/A,TRUE,"VO List Figs";"VO List Figs - Scotland",#N/A,TRUE,"VO List Figs";"VO List Figs - Other Locations",#N/A,TRUE,"VO List Figs";"VO List Figs - Summary",#N/A,TRUE,"VO List Figs"}</definedName>
    <definedName name="YEAR1fcast">'[1]Main IRR'!#REF!</definedName>
    <definedName name="YEAR2fcast">'[1]Main IRR'!#REF!</definedName>
    <definedName name="YEAR3fcast">'[1]Main IRR'!#REF!</definedName>
    <definedName name="YEAR4fcast">'[1]Main IRR'!#REF!</definedName>
    <definedName name="YEAR5fcast">'[1]Main IRR'!#REF!</definedName>
    <definedName name="YEAR6PLUSINCOME">'[1]Main IRR'!#REF!</definedName>
  </definedNames>
  <calcPr calcId="125725"/>
</workbook>
</file>

<file path=xl/calcChain.xml><?xml version="1.0" encoding="utf-8"?>
<calcChain xmlns="http://schemas.openxmlformats.org/spreadsheetml/2006/main">
  <c r="C45" i="31"/>
  <c r="G44" s="1"/>
  <c r="M62" s="1"/>
  <c r="C13"/>
  <c r="C14" s="1"/>
  <c r="E31"/>
  <c r="AD70"/>
  <c r="AA63"/>
  <c r="Y63"/>
  <c r="W63"/>
  <c r="U63"/>
  <c r="Q63"/>
  <c r="O63"/>
  <c r="AA62"/>
  <c r="Y62"/>
  <c r="W62"/>
  <c r="U62"/>
  <c r="S62"/>
  <c r="Q62"/>
  <c r="O62"/>
  <c r="G54"/>
  <c r="G52"/>
  <c r="G50"/>
  <c r="E50"/>
  <c r="C48"/>
  <c r="G48" s="1"/>
  <c r="I64" s="1"/>
  <c r="AD46"/>
  <c r="G42"/>
  <c r="S40"/>
  <c r="I40"/>
  <c r="J40" s="1"/>
  <c r="S38"/>
  <c r="T38" s="1"/>
  <c r="I38"/>
  <c r="J38" s="1"/>
  <c r="AC36"/>
  <c r="S36"/>
  <c r="T36" s="1"/>
  <c r="J36"/>
  <c r="G36"/>
  <c r="S34"/>
  <c r="T34" s="1"/>
  <c r="I34"/>
  <c r="J34" s="1"/>
  <c r="G34"/>
  <c r="J32"/>
  <c r="G32"/>
  <c r="T30"/>
  <c r="I30"/>
  <c r="J30" s="1"/>
  <c r="G30"/>
  <c r="AC28"/>
  <c r="S28"/>
  <c r="T28" s="1"/>
  <c r="I28"/>
  <c r="J28" s="1"/>
  <c r="U24"/>
  <c r="U34" s="1"/>
  <c r="V34" s="1"/>
  <c r="L24"/>
  <c r="K24"/>
  <c r="K40" s="1"/>
  <c r="L40" s="1"/>
  <c r="S23"/>
  <c r="I23"/>
  <c r="C23"/>
  <c r="E13"/>
  <c r="E12" i="23"/>
  <c r="K12" s="1"/>
  <c r="W12" s="1"/>
  <c r="AA12" s="1"/>
  <c r="P40" i="21" s="1"/>
  <c r="Q12" i="23"/>
  <c r="Q20" s="1"/>
  <c r="Q24" s="1"/>
  <c r="Q18"/>
  <c r="W18" s="1"/>
  <c r="AA18" s="1"/>
  <c r="P41" i="21" s="1"/>
  <c r="E14" i="23"/>
  <c r="K14" s="1"/>
  <c r="W14" s="1"/>
  <c r="AA14" s="1"/>
  <c r="P43" i="21" s="1"/>
  <c r="M4" i="23"/>
  <c r="M3"/>
  <c r="M2"/>
  <c r="J45" i="21"/>
  <c r="J31" s="1"/>
  <c r="E88" i="22"/>
  <c r="D88"/>
  <c r="D13" s="1"/>
  <c r="C86"/>
  <c r="C88" s="1"/>
  <c r="C13" s="1"/>
  <c r="E82"/>
  <c r="E12" s="1"/>
  <c r="D82"/>
  <c r="C81" s="1"/>
  <c r="C82" s="1"/>
  <c r="C12" s="1"/>
  <c r="C80"/>
  <c r="I76"/>
  <c r="H76"/>
  <c r="H11" s="1"/>
  <c r="G76"/>
  <c r="E76"/>
  <c r="E11" s="1"/>
  <c r="D51"/>
  <c r="D52"/>
  <c r="D53"/>
  <c r="D75" s="1"/>
  <c r="D54"/>
  <c r="D55"/>
  <c r="D56"/>
  <c r="D57"/>
  <c r="D58"/>
  <c r="D59"/>
  <c r="D60"/>
  <c r="D61"/>
  <c r="D62"/>
  <c r="D63"/>
  <c r="D66"/>
  <c r="D67"/>
  <c r="D68"/>
  <c r="D69"/>
  <c r="D70"/>
  <c r="D71"/>
  <c r="D72"/>
  <c r="D73"/>
  <c r="D74"/>
  <c r="C64"/>
  <c r="C65"/>
  <c r="I47"/>
  <c r="H47"/>
  <c r="H10"/>
  <c r="H14" s="1"/>
  <c r="G47"/>
  <c r="E47"/>
  <c r="E10"/>
  <c r="D18"/>
  <c r="D19"/>
  <c r="D46" s="1"/>
  <c r="C46" s="1"/>
  <c r="C47" s="1"/>
  <c r="C10" s="1"/>
  <c r="D20"/>
  <c r="D21"/>
  <c r="D22"/>
  <c r="D23"/>
  <c r="D24"/>
  <c r="D25"/>
  <c r="D26"/>
  <c r="D27"/>
  <c r="D28"/>
  <c r="D29"/>
  <c r="D30"/>
  <c r="D31"/>
  <c r="D32"/>
  <c r="D33"/>
  <c r="D34"/>
  <c r="D35"/>
  <c r="D36"/>
  <c r="D37"/>
  <c r="D38"/>
  <c r="D39"/>
  <c r="D40"/>
  <c r="D41"/>
  <c r="D42"/>
  <c r="D43"/>
  <c r="D44"/>
  <c r="D45"/>
  <c r="I10"/>
  <c r="I14"/>
  <c r="I11"/>
  <c r="G10"/>
  <c r="G11"/>
  <c r="G14" s="1"/>
  <c r="D12"/>
  <c r="C20" i="23"/>
  <c r="C24"/>
  <c r="C36" i="11"/>
  <c r="C13"/>
  <c r="C22" s="1"/>
  <c r="C33"/>
  <c r="C27"/>
  <c r="D13"/>
  <c r="C21"/>
  <c r="C32" s="1"/>
  <c r="E10" i="23"/>
  <c r="K10" s="1"/>
  <c r="G16"/>
  <c r="G20" s="1"/>
  <c r="G24" s="1"/>
  <c r="I16"/>
  <c r="I20" s="1"/>
  <c r="I24" s="1"/>
  <c r="M16"/>
  <c r="M20" s="1"/>
  <c r="M24" s="1"/>
  <c r="Q16"/>
  <c r="O16"/>
  <c r="S16"/>
  <c r="S20" s="1"/>
  <c r="S24" s="1"/>
  <c r="O20"/>
  <c r="O24" s="1"/>
  <c r="U16"/>
  <c r="U20" s="1"/>
  <c r="U24" s="1"/>
  <c r="J30" i="21"/>
  <c r="K38" i="31"/>
  <c r="L38" s="1"/>
  <c r="K30"/>
  <c r="M30" s="1"/>
  <c r="O30" s="1"/>
  <c r="K34"/>
  <c r="L34" s="1"/>
  <c r="U36"/>
  <c r="V36" s="1"/>
  <c r="T40"/>
  <c r="E14" i="22" l="1"/>
  <c r="C75"/>
  <c r="C76" s="1"/>
  <c r="C11" s="1"/>
  <c r="D76"/>
  <c r="D11" s="1"/>
  <c r="C29" i="11"/>
  <c r="C28"/>
  <c r="C14" i="22"/>
  <c r="K28" i="31"/>
  <c r="L28" s="1"/>
  <c r="C23" i="11"/>
  <c r="C34" s="1"/>
  <c r="C35" s="1"/>
  <c r="K16" i="23"/>
  <c r="W16" s="1"/>
  <c r="AA16" s="1"/>
  <c r="P42" i="21" s="1"/>
  <c r="D30" s="1"/>
  <c r="D47" i="22"/>
  <c r="D10" s="1"/>
  <c r="D14" s="1"/>
  <c r="K23" i="31"/>
  <c r="G41"/>
  <c r="G56" s="1"/>
  <c r="I62"/>
  <c r="K62"/>
  <c r="K36"/>
  <c r="L36" s="1"/>
  <c r="U28"/>
  <c r="V28" s="1"/>
  <c r="U38"/>
  <c r="V38" s="1"/>
  <c r="M24"/>
  <c r="M23" s="1"/>
  <c r="AD63"/>
  <c r="Q30"/>
  <c r="C26"/>
  <c r="AC26" s="1"/>
  <c r="I26"/>
  <c r="S26"/>
  <c r="K64"/>
  <c r="M64"/>
  <c r="O64"/>
  <c r="Q64"/>
  <c r="K32"/>
  <c r="L30"/>
  <c r="V30"/>
  <c r="K26"/>
  <c r="U40"/>
  <c r="W24"/>
  <c r="U23"/>
  <c r="W10" i="23"/>
  <c r="W20" s="1"/>
  <c r="K20"/>
  <c r="K24" s="1"/>
  <c r="E20"/>
  <c r="E24" s="1"/>
  <c r="AA10" l="1"/>
  <c r="P39" i="21" s="1"/>
  <c r="P45" s="1"/>
  <c r="C37" i="11"/>
  <c r="AD62" i="31"/>
  <c r="G61"/>
  <c r="G67" s="1"/>
  <c r="G68" s="1"/>
  <c r="G71" s="1"/>
  <c r="M34"/>
  <c r="N34" s="1"/>
  <c r="M40"/>
  <c r="M36"/>
  <c r="O24"/>
  <c r="N30"/>
  <c r="M38"/>
  <c r="N38" s="1"/>
  <c r="M28"/>
  <c r="N28" s="1"/>
  <c r="V40"/>
  <c r="M26"/>
  <c r="N26" s="1"/>
  <c r="U26"/>
  <c r="V26" s="1"/>
  <c r="W38"/>
  <c r="W36"/>
  <c r="X36" s="1"/>
  <c r="W28"/>
  <c r="X28" s="1"/>
  <c r="Y24"/>
  <c r="W34"/>
  <c r="X34" s="1"/>
  <c r="X30"/>
  <c r="W40"/>
  <c r="W23"/>
  <c r="T26"/>
  <c r="AE50"/>
  <c r="AD64"/>
  <c r="K41"/>
  <c r="L26"/>
  <c r="K55"/>
  <c r="L32"/>
  <c r="M32" s="1"/>
  <c r="N32" s="1"/>
  <c r="I41"/>
  <c r="I55"/>
  <c r="J26"/>
  <c r="AA20" i="23"/>
  <c r="W24"/>
  <c r="D31" i="21" l="1"/>
  <c r="D33" s="1"/>
  <c r="AI62" i="31"/>
  <c r="G69"/>
  <c r="O32"/>
  <c r="P32" s="1"/>
  <c r="N36"/>
  <c r="U55"/>
  <c r="O40"/>
  <c r="P40" s="1"/>
  <c r="O36"/>
  <c r="P36" s="1"/>
  <c r="O34"/>
  <c r="O38"/>
  <c r="P38" s="1"/>
  <c r="O28"/>
  <c r="Q24"/>
  <c r="P30"/>
  <c r="O23"/>
  <c r="O26" s="1"/>
  <c r="P26" s="1"/>
  <c r="N40"/>
  <c r="X38"/>
  <c r="M55"/>
  <c r="W26"/>
  <c r="W55" s="1"/>
  <c r="X40"/>
  <c r="L41"/>
  <c r="K61"/>
  <c r="K56"/>
  <c r="Y36"/>
  <c r="Z36" s="1"/>
  <c r="Y40"/>
  <c r="Y28"/>
  <c r="Z28" s="1"/>
  <c r="Y34"/>
  <c r="Z34" s="1"/>
  <c r="AA24"/>
  <c r="Y38"/>
  <c r="Z30"/>
  <c r="Y23"/>
  <c r="Y26" s="1"/>
  <c r="M41"/>
  <c r="I56"/>
  <c r="I61"/>
  <c r="J41"/>
  <c r="X26" l="1"/>
  <c r="Y55"/>
  <c r="P28"/>
  <c r="P34"/>
  <c r="O41"/>
  <c r="O61" s="1"/>
  <c r="O55"/>
  <c r="Q40"/>
  <c r="Q23"/>
  <c r="Q38"/>
  <c r="R38" s="1"/>
  <c r="Q36"/>
  <c r="R36" s="1"/>
  <c r="Q28"/>
  <c r="R28" s="1"/>
  <c r="Q26"/>
  <c r="Q34"/>
  <c r="R34" s="1"/>
  <c r="R30"/>
  <c r="AD30" s="1"/>
  <c r="Q32"/>
  <c r="R32" s="1"/>
  <c r="Z40"/>
  <c r="Z38"/>
  <c r="AG50"/>
  <c r="AF50"/>
  <c r="M56"/>
  <c r="M61"/>
  <c r="N41"/>
  <c r="AA38"/>
  <c r="AA28"/>
  <c r="AB28" s="1"/>
  <c r="AA36"/>
  <c r="AB36" s="1"/>
  <c r="AA40"/>
  <c r="AA23"/>
  <c r="AA34"/>
  <c r="AB34" s="1"/>
  <c r="AB30"/>
  <c r="AD24"/>
  <c r="K67"/>
  <c r="L61"/>
  <c r="I67"/>
  <c r="J61"/>
  <c r="Z26"/>
  <c r="O56" l="1"/>
  <c r="AI50" s="1"/>
  <c r="P41"/>
  <c r="Q55"/>
  <c r="S32"/>
  <c r="AC32"/>
  <c r="AC41" s="1"/>
  <c r="R40"/>
  <c r="AD40" s="1"/>
  <c r="AD38"/>
  <c r="R26"/>
  <c r="AD26" s="1"/>
  <c r="Q41"/>
  <c r="AD34"/>
  <c r="AD28"/>
  <c r="AD36"/>
  <c r="AA26"/>
  <c r="AB26" s="1"/>
  <c r="AB38"/>
  <c r="AB40"/>
  <c r="AH50"/>
  <c r="I68"/>
  <c r="J67"/>
  <c r="K68"/>
  <c r="K71" s="1"/>
  <c r="AK62" s="1"/>
  <c r="L67"/>
  <c r="N61"/>
  <c r="M67"/>
  <c r="AF51"/>
  <c r="AG52" s="1"/>
  <c r="AF52"/>
  <c r="P61"/>
  <c r="O67"/>
  <c r="K69" l="1"/>
  <c r="L69" s="1"/>
  <c r="AA55"/>
  <c r="AD55" s="1"/>
  <c r="R41"/>
  <c r="Q61"/>
  <c r="Q56"/>
  <c r="S41"/>
  <c r="T32"/>
  <c r="AC61"/>
  <c r="AC56"/>
  <c r="P67"/>
  <c r="O68"/>
  <c r="O71" s="1"/>
  <c r="AM62" s="1"/>
  <c r="M68"/>
  <c r="M71" s="1"/>
  <c r="AL62" s="1"/>
  <c r="N67"/>
  <c r="I69"/>
  <c r="J69" s="1"/>
  <c r="I71"/>
  <c r="AG51"/>
  <c r="AH52" s="1"/>
  <c r="S61" l="1"/>
  <c r="S56"/>
  <c r="AK50" s="1"/>
  <c r="T41"/>
  <c r="R61"/>
  <c r="Q67"/>
  <c r="AD32"/>
  <c r="U32"/>
  <c r="AJ50"/>
  <c r="G57"/>
  <c r="G58"/>
  <c r="AH51"/>
  <c r="AI51" s="1"/>
  <c r="O69"/>
  <c r="P69" s="1"/>
  <c r="AD41"/>
  <c r="M69"/>
  <c r="N69" s="1"/>
  <c r="AI52"/>
  <c r="AJ62"/>
  <c r="V32" l="1"/>
  <c r="W32" s="1"/>
  <c r="U41"/>
  <c r="R67"/>
  <c r="Q68"/>
  <c r="S67"/>
  <c r="T61"/>
  <c r="AJ63"/>
  <c r="AJ65"/>
  <c r="AJ52"/>
  <c r="AJ51"/>
  <c r="Q71" l="1"/>
  <c r="Q69"/>
  <c r="R69" s="1"/>
  <c r="V41"/>
  <c r="U61"/>
  <c r="U56"/>
  <c r="T67"/>
  <c r="S68"/>
  <c r="W41"/>
  <c r="X32"/>
  <c r="Y32" s="1"/>
  <c r="AK52"/>
  <c r="K57" s="1"/>
  <c r="AK51"/>
  <c r="AK65"/>
  <c r="AK63"/>
  <c r="AN62" l="1"/>
  <c r="G72"/>
  <c r="X41"/>
  <c r="W56"/>
  <c r="AM50" s="1"/>
  <c r="W61"/>
  <c r="U67"/>
  <c r="V61"/>
  <c r="Y41"/>
  <c r="Z32"/>
  <c r="AA32" s="1"/>
  <c r="S71"/>
  <c r="S69"/>
  <c r="T69" s="1"/>
  <c r="AL50"/>
  <c r="AL51" s="1"/>
  <c r="AM52" s="1"/>
  <c r="AD56"/>
  <c r="AL65"/>
  <c r="AL63"/>
  <c r="AL52" l="1"/>
  <c r="AM51"/>
  <c r="AO62"/>
  <c r="G73"/>
  <c r="Y61"/>
  <c r="Y56"/>
  <c r="AN50" s="1"/>
  <c r="Z41"/>
  <c r="V67"/>
  <c r="U68"/>
  <c r="U71" s="1"/>
  <c r="AP62" s="1"/>
  <c r="AB32"/>
  <c r="AA41"/>
  <c r="X61"/>
  <c r="W67"/>
  <c r="AM65"/>
  <c r="AM63"/>
  <c r="AN51" l="1"/>
  <c r="U69"/>
  <c r="V69" s="1"/>
  <c r="X67"/>
  <c r="W68"/>
  <c r="W71" s="1"/>
  <c r="AQ62" s="1"/>
  <c r="AA61"/>
  <c r="AB41"/>
  <c r="AA56"/>
  <c r="AO50" s="1"/>
  <c r="AO51" s="1"/>
  <c r="Z61"/>
  <c r="Y67"/>
  <c r="AN52"/>
  <c r="AN63"/>
  <c r="AN65"/>
  <c r="Z67" l="1"/>
  <c r="Y68"/>
  <c r="AB61"/>
  <c r="AA67"/>
  <c r="AD61"/>
  <c r="W69"/>
  <c r="X69" s="1"/>
  <c r="AO65"/>
  <c r="AO63"/>
  <c r="AA68" l="1"/>
  <c r="AD67"/>
  <c r="AB67"/>
  <c r="Y71"/>
  <c r="AR62" s="1"/>
  <c r="Y69"/>
  <c r="Z69" s="1"/>
  <c r="AP65"/>
  <c r="AP63"/>
  <c r="K72" s="1"/>
  <c r="AA69" l="1"/>
  <c r="AA71"/>
  <c r="AD68"/>
  <c r="AQ65"/>
  <c r="AQ63"/>
  <c r="AD71" l="1"/>
  <c r="AS62"/>
  <c r="AB69"/>
  <c r="AD69"/>
  <c r="AR65"/>
  <c r="AR63"/>
  <c r="AS65" l="1"/>
  <c r="AS63"/>
</calcChain>
</file>

<file path=xl/comments1.xml><?xml version="1.0" encoding="utf-8"?>
<comments xmlns="http://schemas.openxmlformats.org/spreadsheetml/2006/main">
  <authors>
    <author>Corporate Edition</author>
    <author>dsanderson</author>
    <author>Nike</author>
    <author>A satisfied Microsoft Office user</author>
    <author>Michael Malamatinas</author>
  </authors>
  <commentList>
    <comment ref="A12" authorId="0">
      <text>
        <r>
          <rPr>
            <sz val="9"/>
            <color indexed="81"/>
            <rFont val="Tahoma"/>
            <family val="2"/>
            <charset val="161"/>
          </rPr>
          <t xml:space="preserve">
For example, if the wholesale price were €100 then, the retail price including VAT tax would be €100x2.07=€207</t>
        </r>
      </text>
    </comment>
    <comment ref="A13" authorId="0">
      <text>
        <r>
          <rPr>
            <sz val="9"/>
            <color indexed="81"/>
            <rFont val="Tahoma"/>
            <family val="2"/>
            <charset val="161"/>
          </rPr>
          <t xml:space="preserve">The retailer mark up, excluding VAT would be 2.07/1.23 (tax deduction)=1.68 </t>
        </r>
      </text>
    </comment>
    <comment ref="A14" authorId="0">
      <text>
        <r>
          <rPr>
            <sz val="9"/>
            <color indexed="81"/>
            <rFont val="Tahoma"/>
            <family val="2"/>
            <charset val="161"/>
          </rPr>
          <t xml:space="preserve">
</t>
        </r>
        <r>
          <rPr>
            <sz val="10"/>
            <color indexed="81"/>
            <rFont val="Tahoma"/>
            <family val="2"/>
            <charset val="161"/>
          </rPr>
          <t xml:space="preserve">Intake margin is the margin % you achieve when a product sells at its original price. The calculation  formula is: A-B/A where  
A="ORIGINAL NET SELLING PRICE (EXCL VAT)" 
B= "NET COST (AFTER DISCOUNTS) "
For example, if the original retail price of an item is €200 then we divide €200/1.23= €162,6 to get to the Net SELLING PRICE of an item (excl. VAT). Then, we deduct from the wholsale cost of €100 the discounts which are 12% to get the NET COST after discounts. Hence, €100-€12=€88. To calculate the INTAKE MARGIN %, we first deduct from the Net Selling Price of €162,6 the Net Cost of €88, hence €162,6-€88= €74,6 which is our gross profit. Then, we divide our Gross Profit by the Net Selling Price to get the INTAKE MARGIN % =&gt;  €74,6/€162,6=45,8%   </t>
        </r>
        <r>
          <rPr>
            <sz val="9"/>
            <color indexed="81"/>
            <rFont val="Tahoma"/>
            <family val="2"/>
            <charset val="161"/>
          </rPr>
          <t xml:space="preserve">  </t>
        </r>
      </text>
    </comment>
    <comment ref="L22" authorId="0">
      <text>
        <r>
          <rPr>
            <sz val="9"/>
            <color indexed="81"/>
            <rFont val="Tahoma"/>
            <family val="2"/>
            <charset val="161"/>
          </rPr>
          <t xml:space="preserve">
% of sales growth in year 2</t>
        </r>
      </text>
    </comment>
    <comment ref="N22" authorId="0">
      <text>
        <r>
          <rPr>
            <b/>
            <sz val="9"/>
            <color indexed="81"/>
            <rFont val="Tahoma"/>
            <family val="2"/>
            <charset val="161"/>
          </rPr>
          <t>% of sales growth in year 3</t>
        </r>
      </text>
    </comment>
    <comment ref="P22" authorId="0">
      <text>
        <r>
          <rPr>
            <b/>
            <sz val="9"/>
            <color indexed="81"/>
            <rFont val="Tahoma"/>
            <family val="2"/>
            <charset val="161"/>
          </rPr>
          <t>% of sales growth in year 4</t>
        </r>
      </text>
    </comment>
    <comment ref="R22" authorId="0">
      <text>
        <r>
          <rPr>
            <b/>
            <sz val="9"/>
            <color indexed="81"/>
            <rFont val="Tahoma"/>
            <family val="2"/>
            <charset val="161"/>
          </rPr>
          <t>% of sales growth in year 5</t>
        </r>
      </text>
    </comment>
    <comment ref="A28" authorId="0">
      <text>
        <r>
          <rPr>
            <sz val="9"/>
            <color indexed="81"/>
            <rFont val="Tahoma"/>
            <family val="2"/>
            <charset val="161"/>
          </rPr>
          <t xml:space="preserve">
</t>
        </r>
        <r>
          <rPr>
            <sz val="10"/>
            <color indexed="81"/>
            <rFont val="Tahoma"/>
            <family val="2"/>
            <charset val="161"/>
          </rPr>
          <t>Average % of annual mark downs</t>
        </r>
      </text>
    </comment>
    <comment ref="A30" authorId="1">
      <text>
        <r>
          <rPr>
            <sz val="8"/>
            <color indexed="81"/>
            <rFont val="Tahoma"/>
            <family val="2"/>
            <charset val="161"/>
          </rPr>
          <t xml:space="preserve">
</t>
        </r>
        <r>
          <rPr>
            <sz val="11"/>
            <color indexed="81"/>
            <rFont val="Tahoma"/>
            <family val="2"/>
            <charset val="161"/>
          </rPr>
          <t>Enter details for type of rent. Example: % of Sales, Euro/m2.</t>
        </r>
        <r>
          <rPr>
            <sz val="8"/>
            <color indexed="81"/>
            <rFont val="Tahoma"/>
            <family val="2"/>
            <charset val="161"/>
          </rPr>
          <t xml:space="preserve">
</t>
        </r>
      </text>
    </comment>
    <comment ref="H30" authorId="0">
      <text>
        <r>
          <rPr>
            <sz val="9"/>
            <color indexed="81"/>
            <rFont val="Tahoma"/>
            <family val="2"/>
            <charset val="161"/>
          </rPr>
          <t xml:space="preserve">
# of months security deposit</t>
        </r>
      </text>
    </comment>
    <comment ref="A31" authorId="1">
      <text>
        <r>
          <rPr>
            <b/>
            <sz val="8"/>
            <color indexed="81"/>
            <rFont val="Tahoma"/>
            <family val="2"/>
            <charset val="161"/>
          </rPr>
          <t>dsanderson:</t>
        </r>
        <r>
          <rPr>
            <sz val="8"/>
            <color indexed="81"/>
            <rFont val="Tahoma"/>
            <family val="2"/>
            <charset val="161"/>
          </rPr>
          <t xml:space="preserve">
Select "YES" or "NO' and data entry fields will appear.</t>
        </r>
      </text>
    </comment>
    <comment ref="I31" authorId="1">
      <text>
        <r>
          <rPr>
            <b/>
            <sz val="8"/>
            <color indexed="81"/>
            <rFont val="Tahoma"/>
            <family val="2"/>
            <charset val="161"/>
          </rPr>
          <t>dsanderson:</t>
        </r>
        <r>
          <rPr>
            <sz val="8"/>
            <color indexed="81"/>
            <rFont val="Tahoma"/>
            <family val="2"/>
            <charset val="161"/>
          </rPr>
          <t xml:space="preserve">
Enter exact amount of rent subsidy.
</t>
        </r>
      </text>
    </comment>
    <comment ref="A36" authorId="2">
      <text>
        <r>
          <rPr>
            <b/>
            <sz val="8"/>
            <color indexed="81"/>
            <rFont val="Tahoma"/>
            <family val="2"/>
            <charset val="161"/>
          </rPr>
          <t>Nike:</t>
        </r>
        <r>
          <rPr>
            <sz val="8"/>
            <color indexed="81"/>
            <rFont val="Tahoma"/>
            <family val="2"/>
            <charset val="161"/>
          </rPr>
          <t xml:space="preserve">
Telephone, banking, overhead and marketing</t>
        </r>
      </text>
    </comment>
    <comment ref="A42" authorId="3">
      <text>
        <r>
          <rPr>
            <sz val="11"/>
            <color indexed="81"/>
            <rFont val="Tahoma"/>
            <family val="2"/>
            <charset val="161"/>
          </rPr>
          <t>If franched, a one- off fee a franchisor will charge the retailer for the right of the franchise agreement. If charged annually, break down in annual installments.</t>
        </r>
      </text>
    </comment>
    <comment ref="O46" authorId="0">
      <text>
        <r>
          <rPr>
            <sz val="10"/>
            <color indexed="81"/>
            <rFont val="Tahoma"/>
            <family val="2"/>
            <charset val="161"/>
          </rPr>
          <t xml:space="preserve">
Refit requirement</t>
        </r>
      </text>
    </comment>
    <comment ref="A57" authorId="0">
      <text>
        <r>
          <rPr>
            <sz val="9"/>
            <color indexed="81"/>
            <rFont val="Tahoma"/>
            <family val="2"/>
            <charset val="161"/>
          </rPr>
          <t xml:space="preserve">
The forecasted percentage of average net sales lost due to thefts</t>
        </r>
      </text>
    </comment>
    <comment ref="E57" authorId="0">
      <text>
        <r>
          <rPr>
            <b/>
            <sz val="10"/>
            <color indexed="81"/>
            <rFont val="Tahoma"/>
            <family val="2"/>
            <charset val="161"/>
          </rPr>
          <t>IRR=Internal Rate of Return
This cell is provided for REFERENCE PURPOSES ONLY as it's based on a specific firm's financial parameters. IRR is the annualized effective compounded return rate and it's used to evaluate the financial worthiness of undertaking a project.  It's the discount rate at which the net present value of costs (negative cash flows) equals the benefits (positive cash flows) of the investment. The higher the project's IRR the more desirable is to undertake the project. If 2 projects require the same amount of up front investment, the project with the highest IRR is best and should be preferred.</t>
        </r>
        <r>
          <rPr>
            <b/>
            <sz val="9"/>
            <color indexed="81"/>
            <rFont val="Tahoma"/>
            <family val="2"/>
            <charset val="161"/>
          </rPr>
          <t xml:space="preserve"> </t>
        </r>
      </text>
    </comment>
    <comment ref="I57" authorId="0">
      <text>
        <r>
          <rPr>
            <b/>
            <sz val="11"/>
            <color indexed="81"/>
            <rFont val="Tahoma"/>
            <family val="2"/>
            <charset val="161"/>
          </rPr>
          <t>Payback period is the number of years required to recoup the funds spent on the initial investment or to reach a break even point. For example, a €1.000 investment which returned €500 per year, would have a 2 year payback period</t>
        </r>
      </text>
    </comment>
    <comment ref="E58" authorId="0">
      <text>
        <r>
          <rPr>
            <b/>
            <sz val="10"/>
            <color indexed="81"/>
            <rFont val="Tahoma"/>
            <family val="2"/>
            <charset val="161"/>
          </rPr>
          <t xml:space="preserve">
The Net Present Value (NPV) is the sum of present values of incoming and outgoing cash flows over a period of time, considering that cash flow today is more valuable than identical cash flow in the future. It measures the excess or shortfall of cash flows in present value terms, above the cost of capital. A positive NPV results in profit, a negative in loss. The higher the NPV, the better.</t>
        </r>
        <r>
          <rPr>
            <b/>
            <sz val="11"/>
            <color indexed="81"/>
            <rFont val="Tahoma"/>
            <family val="2"/>
            <charset val="161"/>
          </rPr>
          <t xml:space="preserve"> </t>
        </r>
      </text>
    </comment>
    <comment ref="E67" authorId="1">
      <text>
        <r>
          <rPr>
            <b/>
            <sz val="8"/>
            <color indexed="81"/>
            <rFont val="Tahoma"/>
            <family val="2"/>
            <charset val="161"/>
          </rPr>
          <t>dsanderson:</t>
        </r>
        <r>
          <rPr>
            <sz val="8"/>
            <color indexed="81"/>
            <rFont val="Tahoma"/>
            <family val="2"/>
            <charset val="161"/>
          </rPr>
          <t xml:space="preserve">
Dropped the allocation from the net income piece. Let's look at management PTI.
</t>
        </r>
      </text>
    </comment>
    <comment ref="I67" authorId="4">
      <text>
        <r>
          <rPr>
            <b/>
            <sz val="8"/>
            <color indexed="81"/>
            <rFont val="Tahoma"/>
            <family val="2"/>
            <charset val="161"/>
          </rPr>
          <t>Michael Malamatinas:</t>
        </r>
        <r>
          <rPr>
            <sz val="8"/>
            <color indexed="81"/>
            <rFont val="Tahoma"/>
            <family val="2"/>
            <charset val="161"/>
          </rPr>
          <t xml:space="preserve">
</t>
        </r>
      </text>
    </comment>
    <comment ref="A101" authorId="2">
      <text>
        <r>
          <rPr>
            <b/>
            <sz val="8"/>
            <color indexed="81"/>
            <rFont val="Tahoma"/>
            <family val="2"/>
            <charset val="161"/>
          </rPr>
          <t>Nike:</t>
        </r>
        <r>
          <rPr>
            <sz val="8"/>
            <color indexed="81"/>
            <rFont val="Tahoma"/>
            <family val="2"/>
            <charset val="161"/>
          </rPr>
          <t xml:space="preserve">
Warehousing, Freight Out, TPR, R&amp;D, Inv Obs
</t>
        </r>
      </text>
    </comment>
    <comment ref="A107" authorId="3">
      <text>
        <r>
          <rPr>
            <sz val="8"/>
            <color indexed="81"/>
            <rFont val="Tahoma"/>
            <family val="2"/>
            <charset val="161"/>
          </rPr>
          <t>Include all incremental costs over the standard retailer model. Show as a % to sales.</t>
        </r>
      </text>
    </comment>
    <comment ref="E122" authorId="2">
      <text>
        <r>
          <rPr>
            <b/>
            <sz val="8"/>
            <color indexed="81"/>
            <rFont val="Tahoma"/>
            <family val="2"/>
            <charset val="161"/>
          </rPr>
          <t>Nike:</t>
        </r>
        <r>
          <rPr>
            <sz val="8"/>
            <color indexed="81"/>
            <rFont val="Tahoma"/>
            <family val="2"/>
            <charset val="161"/>
          </rPr>
          <t xml:space="preserve">
Sum of Fixtures, Development Costs and this line item should equal 12% of net revenues for life of deal</t>
        </r>
      </text>
    </comment>
  </commentList>
</comments>
</file>

<file path=xl/sharedStrings.xml><?xml version="1.0" encoding="utf-8"?>
<sst xmlns="http://schemas.openxmlformats.org/spreadsheetml/2006/main" count="465" uniqueCount="330">
  <si>
    <t xml:space="preserve"> </t>
  </si>
  <si>
    <t>Store Type:</t>
  </si>
  <si>
    <t>Retailer Markup (incl. VAT)</t>
  </si>
  <si>
    <t>Retailer Markup (excl. VAT)</t>
  </si>
  <si>
    <t>Retailer Intake Margin</t>
  </si>
  <si>
    <t>Country:</t>
  </si>
  <si>
    <t>VAT</t>
  </si>
  <si>
    <t>Currency</t>
  </si>
  <si>
    <t>Retailer Financials</t>
  </si>
  <si>
    <t>Store size - m²</t>
  </si>
  <si>
    <t>Year 0</t>
  </si>
  <si>
    <t>Year 1</t>
  </si>
  <si>
    <t>Year 2</t>
  </si>
  <si>
    <t>Year 3</t>
  </si>
  <si>
    <t>Year 4</t>
  </si>
  <si>
    <t>Year 5</t>
  </si>
  <si>
    <t>Year 6</t>
  </si>
  <si>
    <t>Year 7</t>
  </si>
  <si>
    <t>Year 8</t>
  </si>
  <si>
    <t>Year 9</t>
  </si>
  <si>
    <t>Year 10</t>
  </si>
  <si>
    <t>Total</t>
  </si>
  <si>
    <t>Selling area - m²</t>
  </si>
  <si>
    <t>Pre Opening Costs</t>
  </si>
  <si>
    <t>YOY</t>
  </si>
  <si>
    <t>Growth rate</t>
  </si>
  <si>
    <t>Back Office - m²</t>
  </si>
  <si>
    <t># of</t>
  </si>
  <si>
    <t>Months</t>
  </si>
  <si>
    <t>Intake Margin % of retail sales</t>
  </si>
  <si>
    <t>Intake Margin</t>
  </si>
  <si>
    <t>Rent</t>
  </si>
  <si>
    <t>Other Occupancy Costs</t>
  </si>
  <si>
    <t>Payroll % of retail sales</t>
  </si>
  <si>
    <t>Payroll</t>
  </si>
  <si>
    <t>Other store costs % of retail sales</t>
  </si>
  <si>
    <t>Other Store Costs</t>
  </si>
  <si>
    <t>Marketing Development Costs</t>
  </si>
  <si>
    <t>Management Serv Fee - % of Sales</t>
  </si>
  <si>
    <t>Management Service Fee</t>
  </si>
  <si>
    <t>Operating income (excl depr.)</t>
  </si>
  <si>
    <t>Entrance Fee</t>
  </si>
  <si>
    <t>Fit Out Costs*</t>
  </si>
  <si>
    <t>Refit Costs</t>
  </si>
  <si>
    <t>Construction Costs**</t>
  </si>
  <si>
    <t>YR 0</t>
  </si>
  <si>
    <t>Retail Real Estate Fee</t>
  </si>
  <si>
    <t>Legal Fees</t>
  </si>
  <si>
    <t>No Payback</t>
  </si>
  <si>
    <t>Key Money Requirement</t>
  </si>
  <si>
    <t xml:space="preserve">Key Money </t>
  </si>
  <si>
    <t>Length of Lease</t>
  </si>
  <si>
    <t>Operating Cash Flow</t>
  </si>
  <si>
    <t>Pay Back Period</t>
  </si>
  <si>
    <t>Yrs</t>
  </si>
  <si>
    <t>NPV - Retailer</t>
  </si>
  <si>
    <t>(non-discounted)</t>
  </si>
  <si>
    <t xml:space="preserve">Fit Out Cost per m² - selling area </t>
  </si>
  <si>
    <t>Construction Costs per m²  - total</t>
  </si>
  <si>
    <t>Total Construction Costs</t>
  </si>
  <si>
    <t>Partner:</t>
  </si>
  <si>
    <t>Location:</t>
  </si>
  <si>
    <t>Opening Date:</t>
  </si>
  <si>
    <t>Retailer Cash Discount</t>
  </si>
  <si>
    <t>Depreciation - Fit Out</t>
  </si>
  <si>
    <t>Income Tax</t>
  </si>
  <si>
    <t>Operating Cash flow after taxes</t>
  </si>
  <si>
    <t>Retail Sales - Net</t>
  </si>
  <si>
    <t>Retail Sales - Gross</t>
  </si>
  <si>
    <t>Inventory Shrinkage</t>
  </si>
  <si>
    <t>Inv Shrinkage - % of net sales</t>
  </si>
  <si>
    <t>Job Title</t>
  </si>
  <si>
    <t># Employees</t>
  </si>
  <si>
    <t>Avg Cost</t>
  </si>
  <si>
    <t>Total Cost</t>
  </si>
  <si>
    <t>Store Mgr</t>
  </si>
  <si>
    <t>Assistant</t>
  </si>
  <si>
    <t>coaches</t>
  </si>
  <si>
    <t>Sales Associates</t>
  </si>
  <si>
    <t>Stock room</t>
  </si>
  <si>
    <t>Merchandising</t>
  </si>
  <si>
    <t>N° of Opening Hours (week)</t>
  </si>
  <si>
    <t>Sales area (Sqm)</t>
  </si>
  <si>
    <t>N° Floors</t>
  </si>
  <si>
    <t>Budget Sales (ex Vat)</t>
  </si>
  <si>
    <t>Wages (value)</t>
  </si>
  <si>
    <t>Staff (FTE)</t>
  </si>
  <si>
    <t>KPI's</t>
  </si>
  <si>
    <t>Sales/Sqm</t>
  </si>
  <si>
    <t>Ratio Opening Hrs/staff contract</t>
  </si>
  <si>
    <t>Wages on Sales</t>
  </si>
  <si>
    <t>Sales/Fte</t>
  </si>
  <si>
    <t>Sqm/Fte</t>
  </si>
  <si>
    <t>tot. Staff hours</t>
  </si>
  <si>
    <t>weekly hours = 38.5</t>
  </si>
  <si>
    <t>Avg fte in store (every hour)</t>
  </si>
  <si>
    <t>Sqm coverage/Fte (every hour)</t>
  </si>
  <si>
    <t>Working days/year</t>
  </si>
  <si>
    <t>Avg sales/day</t>
  </si>
  <si>
    <t>Avg sales/day/Fte always present</t>
  </si>
  <si>
    <t>APPROPRIATION REQUEST</t>
  </si>
  <si>
    <t xml:space="preserve"> POLICY STATEMENT:</t>
  </si>
  <si>
    <t xml:space="preserve"> DEPARTMENT NAME</t>
  </si>
  <si>
    <t xml:space="preserve"> REGION</t>
  </si>
  <si>
    <t xml:space="preserve"> COMPANY CODE</t>
  </si>
  <si>
    <t xml:space="preserve"> COST CENTER</t>
  </si>
  <si>
    <r>
      <t xml:space="preserve"> REQUESTED BY </t>
    </r>
    <r>
      <rPr>
        <sz val="8"/>
        <rFont val="Arial"/>
        <family val="2"/>
      </rPr>
      <t>(PROJECT MANAGER)</t>
    </r>
  </si>
  <si>
    <t xml:space="preserve"> EXT.</t>
  </si>
  <si>
    <t xml:space="preserve"> OTHER CONTACT</t>
  </si>
  <si>
    <t xml:space="preserve"> DATE PREPARED</t>
  </si>
  <si>
    <t xml:space="preserve"> BRIEF DESCRIPTION OF EXPENDITURE</t>
  </si>
  <si>
    <t xml:space="preserve"> EXPECTED BENEFITS / RETURN</t>
  </si>
  <si>
    <t>Was the Tax Department consulted as part of this A.R?</t>
  </si>
  <si>
    <t xml:space="preserve"> If not,
 explain why:</t>
  </si>
  <si>
    <t>Was Treasury consulted as part of this A.R?</t>
  </si>
  <si>
    <t>Was Risk Management consulted as part of this A.R?</t>
  </si>
  <si>
    <t>IS THIS A.R. INCLUDED IN YOUR:</t>
  </si>
  <si>
    <t xml:space="preserve"> TYPE OF APPROPRIATION:</t>
  </si>
  <si>
    <t>Capital Plan?</t>
  </si>
  <si>
    <t>Operating Budget?</t>
  </si>
  <si>
    <t>FINANCIAL SUMMARY OF THE A.R.</t>
  </si>
  <si>
    <t>TOTAL FUNDS COMMITTED:</t>
  </si>
  <si>
    <t>FINANCIAL METRICS (pre-tax):</t>
  </si>
  <si>
    <t>DISBURSEMENT INFORMATION:</t>
  </si>
  <si>
    <t>Total Operating Expenses</t>
  </si>
  <si>
    <t>IRR</t>
  </si>
  <si>
    <t>BEGINNING DATE</t>
  </si>
  <si>
    <t>Total Capital Expenses</t>
  </si>
  <si>
    <t>NPV</t>
  </si>
  <si>
    <t>FINAL DATE</t>
  </si>
  <si>
    <t>Total A.R.</t>
  </si>
  <si>
    <t xml:space="preserve"> DESCRIPTION OF EXPENDITURE</t>
  </si>
  <si>
    <t>DESCRIPTION</t>
  </si>
  <si>
    <t>PROJECT #(s)</t>
  </si>
  <si>
    <t>WBS</t>
  </si>
  <si>
    <t>MANUFACTURER / VENDOR</t>
  </si>
  <si>
    <t>TOTAL AMOUNT</t>
  </si>
  <si>
    <t>GSS</t>
  </si>
  <si>
    <t>TOTAL (US $)</t>
  </si>
  <si>
    <t>TITLE</t>
  </si>
  <si>
    <t>REQUIRED FOR</t>
  </si>
  <si>
    <t>REQUIRED SIGNER</t>
  </si>
  <si>
    <t>SIGNATURE</t>
  </si>
  <si>
    <t>DATE</t>
  </si>
  <si>
    <t>PROJECT MANAGER</t>
  </si>
  <si>
    <t>&gt;$250,000</t>
  </si>
  <si>
    <t>REGIONAL CFO</t>
  </si>
  <si>
    <t>REGIONAL VP/GM</t>
  </si>
  <si>
    <t>&gt;$250,000 (all IT related expenditures)</t>
  </si>
  <si>
    <t>SR. DIRECTOR OF GLOBAL BUSINESS PLANNING</t>
  </si>
  <si>
    <t>&gt;$1,000,000</t>
  </si>
  <si>
    <t>CORPORATE CONTROLLER</t>
  </si>
  <si>
    <t>Bernie Pliska</t>
  </si>
  <si>
    <t>VP OF GLOBAL OPERATIONS AND TECHNOLOGY</t>
  </si>
  <si>
    <t>CORPORATE CFO</t>
  </si>
  <si>
    <t>Don Blair</t>
  </si>
  <si>
    <t>PRESIDENT, NIKE BRAND OR CHIEF OF STAFF</t>
  </si>
  <si>
    <t>CEO</t>
  </si>
  <si>
    <t>&gt;$5,000,000</t>
  </si>
  <si>
    <t xml:space="preserve">  BOARD OF DIRECTORS</t>
  </si>
  <si>
    <t>Capital expenses or expenditures outside of normal course of business &gt; $10,000,000
Leases (operating or capital) with a total commitment &gt; $25,000,000</t>
  </si>
  <si>
    <r>
      <t xml:space="preserve"> This represents a formal proposal to spend </t>
    </r>
    <r>
      <rPr>
        <b/>
        <sz val="8"/>
        <rFont val="Arial"/>
        <family val="2"/>
      </rPr>
      <t>NIKE</t>
    </r>
    <r>
      <rPr>
        <sz val="8"/>
        <rFont val="Arial"/>
        <family val="2"/>
      </rPr>
      <t xml:space="preserve"> funds. An Appropriation Request ("A.R.") is required for expenditures in excess of $250,000.</t>
    </r>
  </si>
  <si>
    <r>
      <t xml:space="preserve"> A.R. NO. </t>
    </r>
    <r>
      <rPr>
        <i/>
        <sz val="8"/>
        <color indexed="10"/>
        <rFont val="Arial"/>
        <family val="2"/>
      </rPr>
      <t>(FINANCE USE ONLY)</t>
    </r>
  </si>
  <si>
    <r>
      <t>Important</t>
    </r>
    <r>
      <rPr>
        <sz val="8"/>
        <rFont val="Arial"/>
        <family val="2"/>
      </rPr>
      <t xml:space="preserve">: List below, or on attached backup, the "Project Accounting" Project(s) and WBS numbers each type of expenditure should be charged to on the POs. Contact your </t>
    </r>
    <r>
      <rPr>
        <b/>
        <sz val="8"/>
        <rFont val="Arial"/>
        <family val="2"/>
      </rPr>
      <t>Financial Manager</t>
    </r>
    <r>
      <rPr>
        <sz val="8"/>
        <rFont val="Arial"/>
        <family val="2"/>
      </rPr>
      <t xml:space="preserve"> if you do not have this information.</t>
    </r>
  </si>
  <si>
    <r>
      <t xml:space="preserve">EXCHANGE RATE USED </t>
    </r>
    <r>
      <rPr>
        <i/>
        <sz val="8"/>
        <color indexed="10"/>
        <rFont val="Arial"/>
        <family val="2"/>
      </rPr>
      <t>(If payment not in US $)</t>
    </r>
  </si>
  <si>
    <t>Marketing</t>
  </si>
  <si>
    <t>US $ / € X-Rate</t>
  </si>
  <si>
    <t>Q1</t>
  </si>
  <si>
    <t>Q2</t>
  </si>
  <si>
    <t>Q3</t>
  </si>
  <si>
    <t>Q4</t>
  </si>
  <si>
    <t>FY06</t>
  </si>
  <si>
    <t>FY07</t>
  </si>
  <si>
    <t>FY08</t>
  </si>
  <si>
    <t>FY09</t>
  </si>
  <si>
    <t>FY10</t>
  </si>
  <si>
    <t>Total €</t>
  </si>
  <si>
    <t>Total $</t>
  </si>
  <si>
    <t>Fitout</t>
  </si>
  <si>
    <t>Opening Costs</t>
  </si>
  <si>
    <t>Refit</t>
  </si>
  <si>
    <t>Total - €  (Pro forma)</t>
  </si>
  <si>
    <t>Total - $  (AR)</t>
  </si>
  <si>
    <t>FY11</t>
  </si>
  <si>
    <t>Multi-Gender Cost Model</t>
  </si>
  <si>
    <t>SUMMARY</t>
  </si>
  <si>
    <t>euro/m2</t>
  </si>
  <si>
    <t>euro Total</t>
  </si>
  <si>
    <t>PO</t>
  </si>
  <si>
    <t>Approved</t>
  </si>
  <si>
    <t>Anticipated</t>
  </si>
  <si>
    <t>Forecast</t>
  </si>
  <si>
    <t>Note</t>
  </si>
  <si>
    <t>Value</t>
  </si>
  <si>
    <t>Variations</t>
  </si>
  <si>
    <t>Final Account</t>
  </si>
  <si>
    <t>Tenant Improvements</t>
  </si>
  <si>
    <t>Gross area / cost</t>
  </si>
  <si>
    <t>Fit Out</t>
  </si>
  <si>
    <t>Net sales area / cost</t>
  </si>
  <si>
    <t>PROJECT TOTAL (euro)</t>
  </si>
  <si>
    <t xml:space="preserve">Tenant Improvements </t>
  </si>
  <si>
    <t>euroTotal</t>
  </si>
  <si>
    <t>Procurement by Franchise Partner</t>
  </si>
  <si>
    <t>Demolition / Strip Out</t>
  </si>
  <si>
    <t>Allowance</t>
  </si>
  <si>
    <t>Substructure</t>
  </si>
  <si>
    <t>Superstructure</t>
  </si>
  <si>
    <t>Roofing (Penetrations/Minor Mods)</t>
  </si>
  <si>
    <t>Circulation Stair - High Architectural</t>
  </si>
  <si>
    <t>Minor modifications</t>
  </si>
  <si>
    <t>External Façade (Shopfront)</t>
  </si>
  <si>
    <t>Façade</t>
  </si>
  <si>
    <t>Internal Joinery</t>
  </si>
  <si>
    <t>Doors+Skirting</t>
  </si>
  <si>
    <t>Partitions - Changing Rooms</t>
  </si>
  <si>
    <t>Changing rooms</t>
  </si>
  <si>
    <t>Painting / Decorations</t>
  </si>
  <si>
    <t>Floor Finishes  Type A</t>
  </si>
  <si>
    <t>Resin or concrete floor</t>
  </si>
  <si>
    <t>Floor Finishes  Type B</t>
  </si>
  <si>
    <t>Finish to back office area</t>
  </si>
  <si>
    <t>Ceiling - Spray Out + Raft Ceiling Structure</t>
  </si>
  <si>
    <t>Sanitary</t>
  </si>
  <si>
    <t>Waste/Drainage</t>
  </si>
  <si>
    <t>Incoming Water</t>
  </si>
  <si>
    <t>HVAC</t>
  </si>
  <si>
    <t>Sprinkler system</t>
  </si>
  <si>
    <t>TBC accourding to local requirements</t>
  </si>
  <si>
    <t>Local Hot Water Installations</t>
  </si>
  <si>
    <t>Electrical Installation</t>
  </si>
  <si>
    <t>Wiring and installation of fittings</t>
  </si>
  <si>
    <t>Life Safety Systems+Security</t>
  </si>
  <si>
    <t>Fire Alarm Mods and Building Security</t>
  </si>
  <si>
    <t>Comms, LV Raceways</t>
  </si>
  <si>
    <t>Cable tray and distribution</t>
  </si>
  <si>
    <t>Lift</t>
  </si>
  <si>
    <t>BWIC with Services</t>
  </si>
  <si>
    <t xml:space="preserve">Office / Staff Room Furniture </t>
  </si>
  <si>
    <t>Franchise Partner to Procure</t>
  </si>
  <si>
    <t xml:space="preserve">Safe and Office Equipment+Store Racking </t>
  </si>
  <si>
    <t>Design Services</t>
  </si>
  <si>
    <t>Construction &amp; Cost Management</t>
  </si>
  <si>
    <t>Site Manager</t>
  </si>
  <si>
    <t>Permits</t>
  </si>
  <si>
    <t>By Franchise Partner</t>
  </si>
  <si>
    <t>Contingency @ 5%</t>
  </si>
  <si>
    <t>Tenant Improvements Sub Total euro</t>
  </si>
  <si>
    <t>Fit-Out</t>
  </si>
  <si>
    <t>Procurement from Nike EHQ</t>
  </si>
  <si>
    <t>Fixturing</t>
  </si>
  <si>
    <t>P2</t>
  </si>
  <si>
    <t>Entrance Feature</t>
  </si>
  <si>
    <t>Portal (or Banner)</t>
  </si>
  <si>
    <t>External Signage</t>
  </si>
  <si>
    <t>Seating</t>
  </si>
  <si>
    <t>Seating to Footwear and changing rooms</t>
  </si>
  <si>
    <t>Body Forms + Light Boxes</t>
  </si>
  <si>
    <t>P2 Supply including bases</t>
  </si>
  <si>
    <t>Fitting Rooms</t>
  </si>
  <si>
    <t>5 no. fitting rooms (1 no. disabled)</t>
  </si>
  <si>
    <t>Lumiwalls</t>
  </si>
  <si>
    <t>2 no. maxi - type lumiwalls</t>
  </si>
  <si>
    <t>Internal Signage</t>
  </si>
  <si>
    <t>Cash Desk</t>
  </si>
  <si>
    <t>2 modules @ 3500 each</t>
  </si>
  <si>
    <t>Cash Desk Wall</t>
  </si>
  <si>
    <t>1000 euro per m</t>
  </si>
  <si>
    <t>Vision Display Counter</t>
  </si>
  <si>
    <t>incl in csah desk costs</t>
  </si>
  <si>
    <t>Light Tables</t>
  </si>
  <si>
    <t>Window Display Items</t>
  </si>
  <si>
    <t>Footwear Wall</t>
  </si>
  <si>
    <t>2000 euro per metre</t>
  </si>
  <si>
    <t>Bus Stop Panels (exc. Plasma)</t>
  </si>
  <si>
    <t>2000 euro each</t>
  </si>
  <si>
    <t>Fixturing Installation Costs</t>
  </si>
  <si>
    <t>Fixturing Transportation Costs</t>
  </si>
  <si>
    <t>Media AV</t>
  </si>
  <si>
    <t>Plasma Wall</t>
  </si>
  <si>
    <t>Plasma Wall Media Feature</t>
  </si>
  <si>
    <t>Lightfittings</t>
  </si>
  <si>
    <t>Supply only light fittings</t>
  </si>
  <si>
    <t>Traffic Counters</t>
  </si>
  <si>
    <t>Shoppertrek overing 1 door (pounds 4350 + euro 1400 for installation/shipping)</t>
  </si>
  <si>
    <t xml:space="preserve">Tagging / Scanners </t>
  </si>
  <si>
    <t>Project Management</t>
  </si>
  <si>
    <t>Fit Out Sub Total euro</t>
  </si>
  <si>
    <t>IM System</t>
  </si>
  <si>
    <t>GSS till system</t>
  </si>
  <si>
    <t>GSS Sub Total euro</t>
  </si>
  <si>
    <t>Marketing Opening Graphics+Windows</t>
  </si>
  <si>
    <t>Marketing Sub Total euro</t>
  </si>
  <si>
    <t>Final</t>
  </si>
  <si>
    <t>Louis Jordan</t>
  </si>
  <si>
    <t>Hans van Alebeek</t>
  </si>
  <si>
    <t>F.0170 JAN.05</t>
  </si>
  <si>
    <t>Marketing Costs</t>
  </si>
  <si>
    <r>
      <t xml:space="preserve">Sales / m² </t>
    </r>
    <r>
      <rPr>
        <sz val="10"/>
        <rFont val="Victory Medium"/>
      </rPr>
      <t>(selling area excl VAT)</t>
    </r>
  </si>
  <si>
    <t>Blue = Input Required</t>
  </si>
  <si>
    <t>MarkDown % of gross retail sales</t>
  </si>
  <si>
    <r>
      <t xml:space="preserve">Other occupancy costs/m² </t>
    </r>
    <r>
      <rPr>
        <sz val="8"/>
        <rFont val="Victory Medium"/>
      </rPr>
      <t>(incl CAM)</t>
    </r>
  </si>
  <si>
    <t>Yes</t>
  </si>
  <si>
    <t>No</t>
  </si>
  <si>
    <t>Initial Fit-out</t>
  </si>
  <si>
    <t>Opening Campaign</t>
  </si>
  <si>
    <t xml:space="preserve">Local CRD / Verburg </t>
  </si>
  <si>
    <t>Local FD / Sanderson / Wilson</t>
  </si>
  <si>
    <t>Local GM / Laban / McLaughlin</t>
  </si>
  <si>
    <t>Discretionary Discounts</t>
  </si>
  <si>
    <t>Depreciation - Refit</t>
  </si>
  <si>
    <t>Depreciation - Construction cost</t>
  </si>
  <si>
    <t>Enter Depreciation period for fixtures</t>
  </si>
  <si>
    <t>Enter Depreciation period for construction</t>
  </si>
  <si>
    <t>€</t>
  </si>
  <si>
    <t>Retailer Discount</t>
  </si>
  <si>
    <t xml:space="preserve">Cash flow impact </t>
  </si>
  <si>
    <t>Annual Rent per m2</t>
  </si>
  <si>
    <t>Net Income After Fit Out Before Depr. + Tax</t>
  </si>
  <si>
    <t>Net Income Before Tax</t>
  </si>
  <si>
    <t>Net income After Depreciation &amp; Taxes</t>
  </si>
  <si>
    <t>Rent Subsidy</t>
  </si>
  <si>
    <t xml:space="preserve">IRR </t>
  </si>
  <si>
    <t>Notes:</t>
  </si>
  <si>
    <t>APPAREL RETAIL STORE -  (EXAMPLE)</t>
  </si>
  <si>
    <t>SUCCESSFUL INC.</t>
  </si>
  <si>
    <t xml:space="preserve">* The rent cost includes the stamp fee:  3,6%     </t>
  </si>
  <si>
    <t xml:space="preserve">The above budget forecast is not limited only to Apparel/Footwear stores but it could apply to other types of retail stores with  small interventions on the calculation data such as  %  Mark up, VAT % etc (see WORD file </t>
  </si>
  <si>
    <t xml:space="preserve">with the introduction and usage directions of this excel file) </t>
  </si>
  <si>
    <t>IRR -  % Internal Rate of Return (after tax)</t>
  </si>
</sst>
</file>

<file path=xl/styles.xml><?xml version="1.0" encoding="utf-8"?>
<styleSheet xmlns="http://schemas.openxmlformats.org/spreadsheetml/2006/main">
  <numFmts count="3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00"/>
    <numFmt numFmtId="166" formatCode="0.0%"/>
    <numFmt numFmtId="167" formatCode="0.0"/>
    <numFmt numFmtId="168" formatCode="_-* #,##0.0_-;\-* #,##0.0_-;_-* &quot;-&quot;??_-;_-@_-"/>
    <numFmt numFmtId="169" formatCode="_-* #,##0_-;\-* #,##0_-;_-* &quot;-&quot;??_-;_-@_-"/>
    <numFmt numFmtId="170" formatCode="#,##0.0"/>
    <numFmt numFmtId="171" formatCode="_(* #,##0_);_(* \(#,##0\);_(* &quot;-&quot;??_);_(@_)"/>
    <numFmt numFmtId="172" formatCode="#,##0\ [$€-1];[Red]\-#,##0\ [$€-1]"/>
    <numFmt numFmtId="173" formatCode="&quot;$&quot;#,##0"/>
    <numFmt numFmtId="174" formatCode="[$€-2]\ #,##0"/>
    <numFmt numFmtId="175" formatCode="_([$€-2]* #,##0.00_);_([$€-2]* \(#,##0.00\);_([$€-2]* &quot;-&quot;??_)"/>
    <numFmt numFmtId="176" formatCode="[$$-409]#,##0"/>
    <numFmt numFmtId="177" formatCode="#,##0\ [$€-1]"/>
    <numFmt numFmtId="178" formatCode="#,##0.00\ [$€-1]"/>
    <numFmt numFmtId="179" formatCode="[$-409]mmmm\-yy;@"/>
    <numFmt numFmtId="180" formatCode="_-* #,##0\ _P_t_s_-;\-* #,##0\ _P_t_s_-;_-* &quot;-&quot;\ _P_t_s_-;_-@_-"/>
    <numFmt numFmtId="181" formatCode="_-* #,##0.00\ &quot;Pts&quot;_-;\-* #,##0.00\ &quot;Pts&quot;_-;_-* &quot;-&quot;??\ &quot;Pts&quot;_-;_-@_-"/>
    <numFmt numFmtId="182" formatCode="_-* #,##0.00\ _P_t_s_-;\-* #,##0.00\ _P_t_s_-;_-* &quot;-&quot;??\ _P_t_s_-;_-@_-"/>
    <numFmt numFmtId="183" formatCode="&quot;ß&quot;\t#,##0_);\(&quot;ß&quot;\t#,##0\)"/>
    <numFmt numFmtId="184" formatCode="\t#\,\t#\t#0.00"/>
    <numFmt numFmtId="185" formatCode="\t#\,\t#\t#0_);\(\t#\,\t#\t#0\)"/>
    <numFmt numFmtId="186" formatCode="\t#\,\t#\t#0.00_);\(\t#\,\t#\t#0.00\)"/>
    <numFmt numFmtId="187" formatCode="&quot;ß&quot;\t#\,\t#\t#0_);\(&quot;ß&quot;\t#\,\t#\t#0\)"/>
    <numFmt numFmtId="188" formatCode="#,##0.0000_);\(#,##0.0000\)"/>
    <numFmt numFmtId="189" formatCode="0.00000_)"/>
    <numFmt numFmtId="190" formatCode="[$-409]mmm\-yy;@"/>
    <numFmt numFmtId="191" formatCode="0.0;[Red]0.0"/>
  </numFmts>
  <fonts count="71">
    <font>
      <sz val="10"/>
      <name val="Arial"/>
    </font>
    <font>
      <sz val="10"/>
      <name val="Arial"/>
      <family val="2"/>
      <charset val="161"/>
    </font>
    <font>
      <sz val="8"/>
      <name val="Arial"/>
      <family val="2"/>
    </font>
    <font>
      <sz val="10"/>
      <name val="Arial"/>
      <family val="2"/>
    </font>
    <font>
      <b/>
      <sz val="12"/>
      <name val="Arial"/>
      <family val="2"/>
    </font>
    <font>
      <b/>
      <sz val="10"/>
      <name val="Arial"/>
      <family val="2"/>
    </font>
    <font>
      <sz val="8"/>
      <color indexed="8"/>
      <name val="Arial"/>
      <family val="2"/>
    </font>
    <font>
      <sz val="8"/>
      <color indexed="81"/>
      <name val="Tahoma"/>
      <family val="2"/>
      <charset val="161"/>
    </font>
    <font>
      <b/>
      <sz val="8"/>
      <color indexed="81"/>
      <name val="Tahoma"/>
      <family val="2"/>
      <charset val="161"/>
    </font>
    <font>
      <sz val="12"/>
      <name val="Arial"/>
      <family val="2"/>
      <charset val="161"/>
    </font>
    <font>
      <b/>
      <sz val="8"/>
      <color indexed="10"/>
      <name val="Arial"/>
      <family val="2"/>
    </font>
    <font>
      <b/>
      <sz val="12"/>
      <color indexed="9"/>
      <name val="Avenir"/>
    </font>
    <font>
      <b/>
      <sz val="14"/>
      <color indexed="9"/>
      <name val="Arial"/>
      <family val="2"/>
    </font>
    <font>
      <b/>
      <sz val="8"/>
      <name val="Arial"/>
      <family val="2"/>
    </font>
    <font>
      <i/>
      <sz val="8"/>
      <color indexed="10"/>
      <name val="Arial"/>
      <family val="2"/>
    </font>
    <font>
      <sz val="9"/>
      <name val="Arial Narrow"/>
      <family val="2"/>
    </font>
    <font>
      <b/>
      <sz val="6"/>
      <name val="Arial"/>
      <family val="2"/>
    </font>
    <font>
      <sz val="6"/>
      <name val="Arial"/>
      <family val="2"/>
    </font>
    <font>
      <sz val="7"/>
      <name val="Arial"/>
      <family val="2"/>
    </font>
    <font>
      <sz val="12"/>
      <name val="Victory Medium"/>
    </font>
    <font>
      <sz val="14"/>
      <name val="Victory Medium"/>
    </font>
    <font>
      <sz val="10"/>
      <name val="Victory Medium"/>
    </font>
    <font>
      <b/>
      <sz val="12"/>
      <name val="Victory Medium"/>
    </font>
    <font>
      <sz val="8"/>
      <name val="Victory Medium"/>
    </font>
    <font>
      <b/>
      <sz val="10"/>
      <name val="Victory Medium"/>
    </font>
    <font>
      <b/>
      <u/>
      <sz val="18"/>
      <name val="Victory Medium"/>
    </font>
    <font>
      <sz val="11"/>
      <name val="Victory Medium"/>
    </font>
    <font>
      <b/>
      <sz val="14"/>
      <name val="Victory Medium"/>
    </font>
    <font>
      <b/>
      <sz val="20"/>
      <name val="Victory Medium"/>
    </font>
    <font>
      <b/>
      <sz val="8"/>
      <color indexed="10"/>
      <name val="Victory Medium"/>
    </font>
    <font>
      <b/>
      <u/>
      <sz val="10"/>
      <name val="Victory Medium"/>
    </font>
    <font>
      <b/>
      <sz val="11"/>
      <name val="Victory Medium"/>
    </font>
    <font>
      <sz val="10"/>
      <color indexed="52"/>
      <name val="Victory Medium"/>
    </font>
    <font>
      <sz val="11"/>
      <color indexed="8"/>
      <name val="Victory Medium"/>
    </font>
    <font>
      <sz val="10"/>
      <color indexed="9"/>
      <name val="Victory Medium"/>
    </font>
    <font>
      <sz val="10"/>
      <name val="Arial"/>
      <family val="2"/>
      <charset val="161"/>
    </font>
    <font>
      <sz val="11"/>
      <name val="Arial"/>
      <family val="2"/>
      <charset val="161"/>
    </font>
    <font>
      <sz val="11"/>
      <name val="Arial"/>
      <family val="2"/>
    </font>
    <font>
      <b/>
      <sz val="11"/>
      <name val="Arial"/>
      <family val="2"/>
    </font>
    <font>
      <sz val="10.5"/>
      <name val="Victory Medium"/>
    </font>
    <font>
      <sz val="10.5"/>
      <name val="Arial"/>
      <family val="2"/>
      <charset val="161"/>
    </font>
    <font>
      <b/>
      <sz val="8"/>
      <name val="Victory Medium"/>
    </font>
    <font>
      <sz val="9"/>
      <name val="Victory Medium"/>
    </font>
    <font>
      <sz val="11"/>
      <color indexed="53"/>
      <name val="Victory Medium"/>
    </font>
    <font>
      <sz val="9"/>
      <color indexed="9"/>
      <name val="Victory Medium"/>
    </font>
    <font>
      <sz val="11"/>
      <color indexed="9"/>
      <name val="Victory Medium"/>
    </font>
    <font>
      <sz val="8"/>
      <color indexed="9"/>
      <name val="Arial"/>
      <family val="2"/>
    </font>
    <font>
      <b/>
      <sz val="8"/>
      <color indexed="9"/>
      <name val="Arial"/>
      <family val="2"/>
    </font>
    <font>
      <sz val="8"/>
      <color indexed="9"/>
      <name val="Victory Medium"/>
    </font>
    <font>
      <sz val="8"/>
      <name val="Times New Roman"/>
      <family val="1"/>
      <charset val="161"/>
    </font>
    <font>
      <sz val="10"/>
      <name val="MS Serif"/>
      <family val="1"/>
      <charset val="161"/>
    </font>
    <font>
      <sz val="10"/>
      <name val="Courier"/>
      <family val="1"/>
      <charset val="161"/>
    </font>
    <font>
      <sz val="12"/>
      <name val="Palatino"/>
    </font>
    <font>
      <sz val="10"/>
      <color indexed="16"/>
      <name val="MS Serif"/>
      <family val="1"/>
      <charset val="161"/>
    </font>
    <font>
      <sz val="10"/>
      <name val="MS Sans Serif"/>
      <family val="2"/>
      <charset val="161"/>
    </font>
    <font>
      <sz val="10"/>
      <name val="Tms Rmn"/>
    </font>
    <font>
      <sz val="10"/>
      <color indexed="8"/>
      <name val="Arial"/>
      <family val="2"/>
    </font>
    <font>
      <sz val="12"/>
      <name val="Helv"/>
    </font>
    <font>
      <b/>
      <sz val="8"/>
      <color indexed="8"/>
      <name val="Helv"/>
    </font>
    <font>
      <sz val="11"/>
      <name val="Tahoma"/>
      <family val="2"/>
      <charset val="161"/>
    </font>
    <font>
      <b/>
      <sz val="9"/>
      <color indexed="10"/>
      <name val="Victory Medium"/>
    </font>
    <font>
      <sz val="10"/>
      <name val="Arial"/>
      <family val="2"/>
      <charset val="161"/>
    </font>
    <font>
      <sz val="8"/>
      <name val="Tahoma"/>
      <family val="2"/>
      <charset val="161"/>
    </font>
    <font>
      <sz val="9"/>
      <color indexed="81"/>
      <name val="Tahoma"/>
      <family val="2"/>
      <charset val="161"/>
    </font>
    <font>
      <b/>
      <sz val="9"/>
      <color indexed="81"/>
      <name val="Tahoma"/>
      <family val="2"/>
      <charset val="161"/>
    </font>
    <font>
      <sz val="10"/>
      <color indexed="81"/>
      <name val="Tahoma"/>
      <family val="2"/>
      <charset val="161"/>
    </font>
    <font>
      <sz val="11"/>
      <color indexed="81"/>
      <name val="Tahoma"/>
      <family val="2"/>
      <charset val="161"/>
    </font>
    <font>
      <b/>
      <sz val="10"/>
      <color indexed="81"/>
      <name val="Tahoma"/>
      <family val="2"/>
      <charset val="161"/>
    </font>
    <font>
      <b/>
      <sz val="11"/>
      <color indexed="81"/>
      <name val="Tahoma"/>
      <family val="2"/>
      <charset val="161"/>
    </font>
    <font>
      <b/>
      <sz val="12"/>
      <name val="Victory Medium"/>
      <charset val="161"/>
    </font>
    <font>
      <b/>
      <sz val="14"/>
      <name val="Victory Medium"/>
      <charset val="161"/>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26"/>
      </patternFill>
    </fill>
    <fill>
      <patternFill patternType="solid">
        <fgColor indexed="40"/>
      </patternFill>
    </fill>
    <fill>
      <patternFill patternType="solid">
        <fgColor indexed="13"/>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
      <patternFill patternType="solid">
        <fgColor indexed="9"/>
        <bgColor indexed="31"/>
      </patternFill>
    </fill>
    <fill>
      <patternFill patternType="solid">
        <fgColor rgb="FFFFFF00"/>
        <bgColor indexed="64"/>
      </patternFill>
    </fill>
    <fill>
      <patternFill patternType="solid">
        <fgColor rgb="FFFF0000"/>
        <bgColor indexed="64"/>
      </patternFill>
    </fill>
    <fill>
      <patternFill patternType="solid">
        <fgColor rgb="FFCCCCFF"/>
        <bgColor indexed="64"/>
      </patternFill>
    </fill>
    <fill>
      <patternFill patternType="solid">
        <fgColor rgb="FFFFFF99"/>
        <bgColor indexed="64"/>
      </patternFill>
    </fill>
    <fill>
      <patternFill patternType="solid">
        <fgColor rgb="FFFFFF99"/>
        <bgColor indexed="31"/>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48">
    <xf numFmtId="0" fontId="0" fillId="0" borderId="0"/>
    <xf numFmtId="0" fontId="49" fillId="0" borderId="0">
      <alignment horizontal="center" wrapText="1"/>
      <protection locked="0"/>
    </xf>
    <xf numFmtId="189" fontId="1" fillId="0" borderId="0" applyFill="0" applyBorder="0" applyAlignment="0"/>
    <xf numFmtId="43" fontId="1" fillId="0" borderId="0" applyFont="0" applyFill="0" applyBorder="0" applyAlignment="0" applyProtection="0"/>
    <xf numFmtId="41" fontId="1" fillId="0" borderId="0" applyFont="0" applyFill="0" applyBorder="0" applyAlignment="0" applyProtection="0"/>
    <xf numFmtId="43" fontId="61" fillId="0" borderId="0" applyFont="0" applyFill="0" applyBorder="0" applyAlignment="0" applyProtection="0"/>
    <xf numFmtId="164" fontId="1" fillId="0" borderId="0" applyFont="0" applyFill="0" applyBorder="0" applyAlignment="0" applyProtection="0"/>
    <xf numFmtId="0" fontId="50" fillId="0" borderId="0" applyNumberFormat="0" applyAlignment="0">
      <alignment horizontal="left"/>
    </xf>
    <xf numFmtId="0" fontId="51" fillId="0" borderId="0" applyNumberFormat="0" applyAlignment="0"/>
    <xf numFmtId="44" fontId="1" fillId="0" borderId="0" applyFont="0" applyFill="0" applyBorder="0" applyAlignment="0" applyProtection="0"/>
    <xf numFmtId="43" fontId="52" fillId="0" borderId="0" applyFont="0" applyFill="0" applyBorder="0" applyAlignment="0" applyProtection="0"/>
    <xf numFmtId="0" fontId="53" fillId="0" borderId="0" applyNumberFormat="0" applyAlignment="0">
      <alignment horizontal="left"/>
    </xf>
    <xf numFmtId="175" fontId="9" fillId="0" borderId="0" applyFont="0" applyFill="0" applyBorder="0" applyAlignment="0" applyProtection="0"/>
    <xf numFmtId="38" fontId="2"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10" fontId="2" fillId="3" borderId="3" applyNumberFormat="0" applyBorder="0" applyAlignment="0" applyProtection="0"/>
    <xf numFmtId="183" fontId="1" fillId="4" borderId="0"/>
    <xf numFmtId="183" fontId="1" fillId="5" borderId="0"/>
    <xf numFmtId="180" fontId="9" fillId="0" borderId="0" applyFont="0" applyFill="0" applyBorder="0" applyAlignment="0" applyProtection="0"/>
    <xf numFmtId="182" fontId="9" fillId="0" borderId="0" applyFont="0" applyFill="0" applyBorder="0" applyAlignment="0" applyProtection="0"/>
    <xf numFmtId="185" fontId="1" fillId="0" borderId="0" applyFont="0" applyFill="0" applyBorder="0" applyAlignment="0" applyProtection="0"/>
    <xf numFmtId="187"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81" fontId="1" fillId="0" borderId="0" applyFont="0" applyFill="0" applyBorder="0" applyAlignment="0" applyProtection="0"/>
    <xf numFmtId="14" fontId="49" fillId="0" borderId="0">
      <alignment horizontal="center" wrapText="1"/>
      <protection locked="0"/>
    </xf>
    <xf numFmtId="9" fontId="1" fillId="0" borderId="0" applyFont="0" applyFill="0" applyBorder="0" applyAlignment="0" applyProtection="0"/>
    <xf numFmtId="10" fontId="1" fillId="0" borderId="0" applyFont="0" applyFill="0" applyBorder="0" applyAlignment="0" applyProtection="0"/>
    <xf numFmtId="9" fontId="61" fillId="0" borderId="0" applyFont="0" applyFill="0" applyBorder="0" applyAlignment="0" applyProtection="0"/>
    <xf numFmtId="9" fontId="54" fillId="0" borderId="4" applyNumberFormat="0" applyBorder="0"/>
    <xf numFmtId="5" fontId="55" fillId="0" borderId="0"/>
    <xf numFmtId="0" fontId="54" fillId="0" borderId="0" applyNumberFormat="0" applyFont="0" applyFill="0" applyBorder="0" applyAlignment="0" applyProtection="0">
      <alignment horizontal="left"/>
    </xf>
    <xf numFmtId="188" fontId="1" fillId="0" borderId="0" applyNumberFormat="0" applyFill="0" applyBorder="0" applyAlignment="0" applyProtection="0">
      <alignment horizontal="left"/>
    </xf>
    <xf numFmtId="4" fontId="56" fillId="7" borderId="5" applyNumberFormat="0" applyProtection="0">
      <alignment horizontal="left" vertical="center" indent="1"/>
    </xf>
    <xf numFmtId="0" fontId="1" fillId="6"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57" fillId="0" borderId="0"/>
    <xf numFmtId="0" fontId="9" fillId="0" borderId="0"/>
    <xf numFmtId="40" fontId="58" fillId="0" borderId="0" applyBorder="0">
      <alignment horizontal="right"/>
    </xf>
  </cellStyleXfs>
  <cellXfs count="802">
    <xf numFmtId="0" fontId="0" fillId="0" borderId="0" xfId="0"/>
    <xf numFmtId="0" fontId="2" fillId="0" borderId="0" xfId="0" applyFont="1"/>
    <xf numFmtId="0" fontId="2" fillId="0" borderId="0" xfId="0" applyFont="1" applyBorder="1"/>
    <xf numFmtId="3" fontId="2" fillId="0" borderId="0" xfId="0" applyNumberFormat="1" applyFont="1"/>
    <xf numFmtId="1" fontId="2" fillId="0" borderId="0" xfId="0" applyNumberFormat="1" applyFont="1"/>
    <xf numFmtId="167" fontId="2" fillId="0" borderId="0" xfId="0" applyNumberFormat="1" applyFont="1"/>
    <xf numFmtId="0" fontId="6" fillId="0" borderId="0" xfId="0" applyFont="1"/>
    <xf numFmtId="0" fontId="1" fillId="0" borderId="0" xfId="26"/>
    <xf numFmtId="0" fontId="5" fillId="0" borderId="0" xfId="26" applyFont="1" applyAlignment="1">
      <alignment horizontal="center"/>
    </xf>
    <xf numFmtId="0" fontId="5" fillId="0" borderId="6" xfId="26" applyFont="1" applyBorder="1" applyAlignment="1">
      <alignment horizontal="center"/>
    </xf>
    <xf numFmtId="0" fontId="5" fillId="0" borderId="2" xfId="26" applyFont="1" applyBorder="1" applyAlignment="1">
      <alignment horizontal="center"/>
    </xf>
    <xf numFmtId="0" fontId="5" fillId="0" borderId="7" xfId="26" applyFont="1" applyBorder="1" applyAlignment="1">
      <alignment horizontal="center"/>
    </xf>
    <xf numFmtId="0" fontId="1" fillId="0" borderId="8" xfId="26" applyBorder="1"/>
    <xf numFmtId="0" fontId="1" fillId="8" borderId="9" xfId="26" applyFill="1" applyBorder="1"/>
    <xf numFmtId="0" fontId="1" fillId="0" borderId="10" xfId="26" applyBorder="1"/>
    <xf numFmtId="0" fontId="1" fillId="0" borderId="11" xfId="26" applyBorder="1"/>
    <xf numFmtId="0" fontId="1" fillId="8" borderId="0" xfId="26" applyFill="1" applyBorder="1"/>
    <xf numFmtId="0" fontId="1" fillId="0" borderId="12" xfId="26" applyBorder="1"/>
    <xf numFmtId="0" fontId="1" fillId="0" borderId="0" xfId="26" applyBorder="1"/>
    <xf numFmtId="0" fontId="1" fillId="0" borderId="13" xfId="26" applyBorder="1"/>
    <xf numFmtId="41" fontId="5" fillId="8" borderId="14" xfId="4" applyFont="1" applyFill="1" applyBorder="1"/>
    <xf numFmtId="0" fontId="1" fillId="0" borderId="0" xfId="26" applyFont="1"/>
    <xf numFmtId="3" fontId="1" fillId="8" borderId="0" xfId="26" applyNumberFormat="1" applyFont="1" applyFill="1"/>
    <xf numFmtId="3" fontId="1" fillId="8" borderId="0" xfId="26" applyNumberFormat="1" applyFill="1"/>
    <xf numFmtId="3" fontId="1" fillId="0" borderId="0" xfId="26" applyNumberFormat="1" applyFill="1"/>
    <xf numFmtId="2" fontId="1" fillId="0" borderId="0" xfId="26" applyNumberFormat="1" applyFill="1"/>
    <xf numFmtId="3" fontId="1" fillId="0" borderId="0" xfId="26" applyNumberFormat="1"/>
    <xf numFmtId="0" fontId="5" fillId="0" borderId="0" xfId="26" applyFont="1"/>
    <xf numFmtId="0" fontId="3" fillId="0" borderId="0" xfId="26" applyFont="1"/>
    <xf numFmtId="3" fontId="1" fillId="9" borderId="0" xfId="26" applyNumberFormat="1" applyFill="1"/>
    <xf numFmtId="2" fontId="1" fillId="9" borderId="0" xfId="26" applyNumberFormat="1" applyFill="1"/>
    <xf numFmtId="10" fontId="1" fillId="9" borderId="0" xfId="26" applyNumberFormat="1" applyFill="1"/>
    <xf numFmtId="0" fontId="1" fillId="9" borderId="0" xfId="26" applyFill="1"/>
    <xf numFmtId="41" fontId="1" fillId="9" borderId="15" xfId="26" applyNumberFormat="1" applyFill="1" applyBorder="1"/>
    <xf numFmtId="1" fontId="1" fillId="9" borderId="0" xfId="26" applyNumberFormat="1" applyFill="1"/>
    <xf numFmtId="0" fontId="1" fillId="0" borderId="16" xfId="26" applyFill="1" applyBorder="1"/>
    <xf numFmtId="0" fontId="0" fillId="0" borderId="0" xfId="0" applyProtection="1"/>
    <xf numFmtId="0" fontId="0" fillId="0" borderId="0" xfId="0" applyFill="1" applyProtection="1"/>
    <xf numFmtId="0" fontId="11" fillId="0" borderId="0" xfId="0" applyFont="1" applyFill="1" applyAlignment="1" applyProtection="1">
      <alignment horizontal="center" vertical="center" textRotation="90"/>
    </xf>
    <xf numFmtId="0" fontId="4" fillId="0" borderId="0" xfId="0" applyFont="1" applyProtection="1"/>
    <xf numFmtId="0" fontId="13" fillId="0" borderId="8" xfId="0" applyFont="1" applyBorder="1" applyAlignment="1" applyProtection="1">
      <alignment horizontal="left"/>
    </xf>
    <xf numFmtId="0" fontId="13" fillId="0" borderId="10" xfId="0" applyFont="1" applyBorder="1" applyAlignment="1" applyProtection="1">
      <alignment horizontal="left"/>
    </xf>
    <xf numFmtId="0" fontId="13" fillId="0" borderId="9" xfId="0" applyFont="1" applyBorder="1" applyAlignment="1" applyProtection="1">
      <alignment horizontal="left"/>
    </xf>
    <xf numFmtId="0" fontId="13" fillId="0" borderId="0" xfId="0" applyFont="1"/>
    <xf numFmtId="0" fontId="13" fillId="0" borderId="17" xfId="0" applyFont="1" applyBorder="1" applyAlignment="1" applyProtection="1">
      <alignment horizontal="left"/>
    </xf>
    <xf numFmtId="0" fontId="13" fillId="0" borderId="8" xfId="0" applyFont="1" applyBorder="1" applyProtection="1"/>
    <xf numFmtId="0" fontId="11" fillId="0" borderId="0" xfId="0" applyFont="1" applyFill="1" applyAlignment="1">
      <alignment horizontal="center" vertical="center" textRotation="90"/>
    </xf>
    <xf numFmtId="49" fontId="15" fillId="0" borderId="18" xfId="0" applyNumberFormat="1" applyFont="1" applyBorder="1" applyAlignment="1" applyProtection="1">
      <alignment horizontal="center" vertical="center"/>
      <protection locked="0"/>
    </xf>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5" xfId="0" applyBorder="1" applyAlignment="1" applyProtection="1">
      <alignment horizontal="center"/>
    </xf>
    <xf numFmtId="0" fontId="0" fillId="0" borderId="11" xfId="0" applyBorder="1" applyProtection="1"/>
    <xf numFmtId="0" fontId="0" fillId="0" borderId="0" xfId="0" applyBorder="1" applyProtection="1"/>
    <xf numFmtId="0" fontId="0" fillId="0" borderId="12" xfId="0" applyBorder="1" applyProtection="1"/>
    <xf numFmtId="0" fontId="0" fillId="0" borderId="7" xfId="0" applyBorder="1"/>
    <xf numFmtId="0" fontId="13" fillId="0" borderId="9" xfId="0" applyFont="1" applyBorder="1" applyAlignment="1" applyProtection="1">
      <alignment horizontal="left" vertical="top"/>
    </xf>
    <xf numFmtId="0" fontId="13" fillId="0" borderId="8" xfId="0" applyFont="1" applyBorder="1" applyAlignment="1" applyProtection="1">
      <alignment horizontal="left" vertical="top"/>
    </xf>
    <xf numFmtId="0" fontId="0" fillId="0" borderId="10" xfId="0" applyBorder="1" applyAlignment="1" applyProtection="1">
      <alignment horizontal="left"/>
    </xf>
    <xf numFmtId="0" fontId="2" fillId="0" borderId="11" xfId="0" applyFont="1" applyBorder="1" applyAlignment="1" applyProtection="1">
      <alignment horizontal="left"/>
    </xf>
    <xf numFmtId="0" fontId="2" fillId="0" borderId="0" xfId="0" applyFont="1" applyBorder="1" applyAlignment="1" applyProtection="1">
      <alignment horizontal="left"/>
    </xf>
    <xf numFmtId="0" fontId="2" fillId="0" borderId="13" xfId="0" applyFont="1" applyBorder="1" applyAlignment="1" applyProtection="1">
      <alignment horizontal="left" vertical="center"/>
    </xf>
    <xf numFmtId="0" fontId="2" fillId="0" borderId="16" xfId="0" applyFont="1" applyBorder="1" applyAlignment="1" applyProtection="1">
      <alignment horizontal="left" vertical="center"/>
    </xf>
    <xf numFmtId="0" fontId="0" fillId="0" borderId="16" xfId="0" applyBorder="1" applyProtection="1"/>
    <xf numFmtId="0" fontId="0" fillId="0" borderId="13" xfId="0" applyBorder="1" applyProtection="1"/>
    <xf numFmtId="0" fontId="0" fillId="0" borderId="15" xfId="0" applyBorder="1" applyProtection="1"/>
    <xf numFmtId="0" fontId="13" fillId="0" borderId="0" xfId="0" applyFont="1" applyProtection="1"/>
    <xf numFmtId="0" fontId="2" fillId="0" borderId="9" xfId="0" applyFont="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2" fillId="0" borderId="9" xfId="0" applyFont="1" applyBorder="1" applyAlignment="1" applyProtection="1"/>
    <xf numFmtId="0" fontId="2" fillId="0" borderId="10" xfId="0" applyFont="1" applyBorder="1" applyAlignment="1" applyProtection="1"/>
    <xf numFmtId="44" fontId="2" fillId="0" borderId="0" xfId="9" applyFont="1" applyBorder="1" applyAlignment="1" applyProtection="1">
      <alignment horizontal="center"/>
    </xf>
    <xf numFmtId="0" fontId="2" fillId="0" borderId="0" xfId="0" applyFont="1" applyBorder="1" applyAlignment="1" applyProtection="1">
      <alignment horizontal="right"/>
    </xf>
    <xf numFmtId="0" fontId="2" fillId="0" borderId="0" xfId="0" applyFont="1" applyBorder="1" applyAlignment="1" applyProtection="1"/>
    <xf numFmtId="0" fontId="2" fillId="0" borderId="11" xfId="0" applyFont="1" applyBorder="1" applyAlignment="1" applyProtection="1">
      <alignment horizontal="right" vertical="center"/>
      <protection locked="0"/>
    </xf>
    <xf numFmtId="44" fontId="2" fillId="0" borderId="0" xfId="9"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11" xfId="0" applyFont="1" applyBorder="1" applyAlignment="1" applyProtection="1"/>
    <xf numFmtId="44" fontId="2" fillId="0" borderId="0" xfId="9"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right" vertical="center"/>
    </xf>
    <xf numFmtId="0" fontId="2" fillId="0" borderId="12" xfId="0" applyFont="1" applyBorder="1" applyAlignment="1" applyProtection="1"/>
    <xf numFmtId="0" fontId="2" fillId="0" borderId="13" xfId="0" applyFont="1" applyBorder="1" applyAlignment="1" applyProtection="1">
      <alignment horizontal="right" vertical="center"/>
      <protection locked="0"/>
    </xf>
    <xf numFmtId="44" fontId="2" fillId="0" borderId="16" xfId="9" applyFont="1" applyBorder="1" applyAlignment="1" applyProtection="1">
      <alignment horizontal="center" vertical="center"/>
      <protection locked="0"/>
    </xf>
    <xf numFmtId="0" fontId="2" fillId="0" borderId="16" xfId="0" applyFont="1" applyBorder="1" applyAlignment="1" applyProtection="1">
      <alignment horizontal="right" vertical="center"/>
      <protection locked="0"/>
    </xf>
    <xf numFmtId="0" fontId="2" fillId="0" borderId="16" xfId="0" applyFont="1" applyBorder="1" applyAlignment="1" applyProtection="1">
      <alignment vertical="center"/>
      <protection locked="0"/>
    </xf>
    <xf numFmtId="0" fontId="2" fillId="0" borderId="16" xfId="0" applyFont="1" applyBorder="1"/>
    <xf numFmtId="0" fontId="2" fillId="0" borderId="16" xfId="0" applyFont="1" applyBorder="1" applyAlignment="1" applyProtection="1">
      <alignment horizontal="center" vertical="center"/>
      <protection locked="0"/>
    </xf>
    <xf numFmtId="0" fontId="2" fillId="0" borderId="1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0" xfId="0" applyFont="1" applyProtection="1"/>
    <xf numFmtId="0" fontId="13" fillId="0" borderId="0" xfId="0" applyFont="1" applyAlignment="1" applyProtection="1">
      <alignment horizontal="right"/>
    </xf>
    <xf numFmtId="165" fontId="13" fillId="0" borderId="0" xfId="0" applyNumberFormat="1" applyFont="1" applyBorder="1" applyAlignment="1" applyProtection="1">
      <alignment horizontal="right"/>
    </xf>
    <xf numFmtId="0" fontId="14" fillId="0" borderId="0" xfId="0" applyFont="1" applyAlignment="1" applyProtection="1">
      <alignment horizontal="right" vertical="center"/>
    </xf>
    <xf numFmtId="0" fontId="13" fillId="0" borderId="0" xfId="0" applyFont="1" applyAlignment="1" applyProtection="1">
      <alignment horizontal="center"/>
    </xf>
    <xf numFmtId="0" fontId="16" fillId="0" borderId="3" xfId="0" applyFont="1" applyBorder="1" applyAlignment="1" applyProtection="1">
      <alignment horizontal="center" vertical="center"/>
    </xf>
    <xf numFmtId="0" fontId="17" fillId="0" borderId="0" xfId="0" applyFont="1"/>
    <xf numFmtId="0" fontId="18" fillId="0" borderId="19" xfId="0" applyFont="1" applyBorder="1" applyAlignment="1" applyProtection="1">
      <alignment horizontal="left" vertical="center" wrapText="1"/>
    </xf>
    <xf numFmtId="49" fontId="2" fillId="0" borderId="20" xfId="0" applyNumberFormat="1" applyFont="1" applyBorder="1" applyAlignment="1" applyProtection="1">
      <alignment horizontal="center" vertical="center"/>
      <protection locked="0"/>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0" fillId="0" borderId="0" xfId="0" applyFill="1"/>
    <xf numFmtId="0" fontId="17" fillId="0" borderId="0" xfId="0" applyFont="1" applyAlignment="1" applyProtection="1">
      <alignment horizontal="right"/>
    </xf>
    <xf numFmtId="0" fontId="19" fillId="0" borderId="0" xfId="0" applyFont="1"/>
    <xf numFmtId="0" fontId="19" fillId="0" borderId="0" xfId="0" applyFont="1" applyBorder="1"/>
    <xf numFmtId="177" fontId="19" fillId="0" borderId="0" xfId="0" applyNumberFormat="1" applyFont="1" applyBorder="1"/>
    <xf numFmtId="0" fontId="21" fillId="0" borderId="0" xfId="0" applyFont="1" applyBorder="1" applyAlignment="1">
      <alignment horizontal="left"/>
    </xf>
    <xf numFmtId="0" fontId="21" fillId="0" borderId="23" xfId="3" applyNumberFormat="1" applyFont="1" applyFill="1" applyBorder="1" applyAlignment="1" applyProtection="1">
      <alignment horizontal="center"/>
      <protection locked="0"/>
    </xf>
    <xf numFmtId="0" fontId="21" fillId="0" borderId="23" xfId="0" applyFont="1" applyFill="1" applyBorder="1" applyAlignment="1">
      <alignment horizontal="center"/>
    </xf>
    <xf numFmtId="177" fontId="21" fillId="0" borderId="24" xfId="0" applyNumberFormat="1" applyFont="1" applyFill="1" applyBorder="1"/>
    <xf numFmtId="0" fontId="21" fillId="0" borderId="24" xfId="0" applyFont="1" applyFill="1" applyBorder="1"/>
    <xf numFmtId="0" fontId="21" fillId="0" borderId="24" xfId="0" applyFont="1" applyBorder="1"/>
    <xf numFmtId="0" fontId="21" fillId="0" borderId="0" xfId="0" applyFont="1"/>
    <xf numFmtId="177" fontId="21" fillId="0" borderId="0" xfId="0" applyNumberFormat="1" applyFont="1"/>
    <xf numFmtId="2" fontId="21" fillId="0" borderId="24" xfId="0" applyNumberFormat="1" applyFont="1" applyBorder="1" applyAlignment="1">
      <alignment horizontal="center"/>
    </xf>
    <xf numFmtId="178" fontId="21" fillId="0" borderId="24" xfId="0" applyNumberFormat="1" applyFont="1" applyBorder="1" applyAlignment="1">
      <alignment horizontal="right"/>
    </xf>
    <xf numFmtId="0" fontId="21" fillId="0" borderId="24" xfId="0" applyFont="1" applyBorder="1" applyProtection="1">
      <protection locked="0"/>
    </xf>
    <xf numFmtId="0" fontId="19" fillId="0" borderId="0" xfId="0" applyFont="1" applyProtection="1">
      <protection locked="0"/>
    </xf>
    <xf numFmtId="178" fontId="21" fillId="0" borderId="24" xfId="0" applyNumberFormat="1" applyFont="1" applyFill="1" applyBorder="1" applyAlignment="1">
      <alignment horizontal="right"/>
    </xf>
    <xf numFmtId="0" fontId="19" fillId="0" borderId="0" xfId="0" applyFont="1" applyBorder="1" applyProtection="1">
      <protection locked="0"/>
    </xf>
    <xf numFmtId="0" fontId="21" fillId="0" borderId="0" xfId="0" applyFont="1" applyBorder="1" applyProtection="1">
      <protection locked="0"/>
    </xf>
    <xf numFmtId="0" fontId="21" fillId="0" borderId="25" xfId="0" applyFont="1" applyFill="1" applyBorder="1" applyAlignment="1" applyProtection="1">
      <alignment horizontal="center"/>
      <protection locked="0"/>
    </xf>
    <xf numFmtId="0" fontId="19" fillId="0" borderId="23" xfId="0" applyFont="1" applyBorder="1"/>
    <xf numFmtId="0" fontId="21" fillId="0" borderId="23" xfId="0" applyFont="1" applyFill="1" applyBorder="1" applyAlignment="1" applyProtection="1">
      <alignment horizontal="center"/>
      <protection locked="0"/>
    </xf>
    <xf numFmtId="0" fontId="24" fillId="0" borderId="24" xfId="0" applyFont="1" applyBorder="1" applyProtection="1">
      <protection locked="0"/>
    </xf>
    <xf numFmtId="0" fontId="21" fillId="0" borderId="24" xfId="0" applyFont="1" applyBorder="1" applyAlignment="1" applyProtection="1">
      <alignment horizontal="right"/>
      <protection locked="0"/>
    </xf>
    <xf numFmtId="3" fontId="21" fillId="0" borderId="24" xfId="0" applyNumberFormat="1" applyFont="1" applyBorder="1" applyProtection="1">
      <protection locked="0"/>
    </xf>
    <xf numFmtId="0" fontId="21" fillId="0" borderId="23" xfId="0" applyFont="1" applyBorder="1"/>
    <xf numFmtId="177" fontId="19" fillId="0" borderId="0" xfId="0" applyNumberFormat="1" applyFont="1"/>
    <xf numFmtId="0" fontId="19" fillId="0" borderId="26" xfId="0" applyFont="1" applyBorder="1"/>
    <xf numFmtId="0" fontId="19" fillId="0" borderId="4" xfId="0" applyFont="1" applyBorder="1"/>
    <xf numFmtId="177" fontId="19" fillId="0" borderId="4" xfId="0" applyNumberFormat="1" applyFont="1" applyBorder="1"/>
    <xf numFmtId="0" fontId="19" fillId="0" borderId="27" xfId="0" applyFont="1" applyBorder="1"/>
    <xf numFmtId="0" fontId="25" fillId="0" borderId="28" xfId="0" applyFont="1" applyBorder="1" applyAlignment="1">
      <alignment horizontal="left"/>
    </xf>
    <xf numFmtId="0" fontId="19" fillId="0" borderId="29" xfId="0" applyFont="1" applyBorder="1"/>
    <xf numFmtId="0" fontId="19" fillId="0" borderId="28" xfId="0" applyFont="1" applyBorder="1"/>
    <xf numFmtId="0" fontId="22" fillId="0" borderId="0" xfId="0" applyFont="1" applyBorder="1" applyAlignment="1">
      <alignment horizontal="left"/>
    </xf>
    <xf numFmtId="0" fontId="21" fillId="0" borderId="28" xfId="0" applyFont="1" applyBorder="1"/>
    <xf numFmtId="0" fontId="21" fillId="0" borderId="30" xfId="0" applyFont="1" applyBorder="1"/>
    <xf numFmtId="0" fontId="21" fillId="0" borderId="31" xfId="0" applyFont="1" applyBorder="1" applyAlignment="1">
      <alignment horizontal="left"/>
    </xf>
    <xf numFmtId="177" fontId="21" fillId="0" borderId="31" xfId="0" applyNumberFormat="1" applyFont="1" applyBorder="1"/>
    <xf numFmtId="0" fontId="19" fillId="0" borderId="31" xfId="0" applyFont="1" applyBorder="1"/>
    <xf numFmtId="0" fontId="21" fillId="0" borderId="31" xfId="0" applyFont="1" applyBorder="1"/>
    <xf numFmtId="0" fontId="19" fillId="0" borderId="32" xfId="0" applyFont="1" applyBorder="1"/>
    <xf numFmtId="0" fontId="21" fillId="8" borderId="25" xfId="0" applyFont="1" applyFill="1" applyBorder="1"/>
    <xf numFmtId="0" fontId="22" fillId="8" borderId="4" xfId="0" applyFont="1" applyFill="1" applyBorder="1"/>
    <xf numFmtId="177" fontId="21" fillId="8" borderId="25" xfId="0" applyNumberFormat="1" applyFont="1" applyFill="1" applyBorder="1" applyAlignment="1">
      <alignment horizontal="center"/>
    </xf>
    <xf numFmtId="177" fontId="21" fillId="8" borderId="4" xfId="0" applyNumberFormat="1" applyFont="1" applyFill="1" applyBorder="1" applyAlignment="1">
      <alignment horizontal="center"/>
    </xf>
    <xf numFmtId="0" fontId="21" fillId="8" borderId="25" xfId="0" applyFont="1" applyFill="1" applyBorder="1" applyAlignment="1">
      <alignment horizontal="center"/>
    </xf>
    <xf numFmtId="0" fontId="21" fillId="8" borderId="4" xfId="0" applyFont="1" applyFill="1" applyBorder="1" applyAlignment="1">
      <alignment horizontal="center"/>
    </xf>
    <xf numFmtId="0" fontId="21" fillId="8" borderId="23" xfId="0" applyFont="1" applyFill="1" applyBorder="1"/>
    <xf numFmtId="0" fontId="21" fillId="8" borderId="31" xfId="0" applyFont="1" applyFill="1" applyBorder="1"/>
    <xf numFmtId="0" fontId="21" fillId="8" borderId="23" xfId="3" applyNumberFormat="1" applyFont="1" applyFill="1" applyBorder="1" applyAlignment="1" applyProtection="1">
      <alignment horizontal="center"/>
      <protection locked="0"/>
    </xf>
    <xf numFmtId="177" fontId="21" fillId="8" borderId="31" xfId="0" applyNumberFormat="1" applyFont="1" applyFill="1" applyBorder="1" applyAlignment="1">
      <alignment horizontal="center"/>
    </xf>
    <xf numFmtId="0" fontId="21" fillId="8" borderId="23" xfId="0" applyFont="1" applyFill="1" applyBorder="1" applyAlignment="1">
      <alignment horizontal="center"/>
    </xf>
    <xf numFmtId="0" fontId="21" fillId="8" borderId="31" xfId="0" applyFont="1" applyFill="1" applyBorder="1" applyAlignment="1">
      <alignment horizontal="center"/>
    </xf>
    <xf numFmtId="0" fontId="21" fillId="0" borderId="0" xfId="0" applyFont="1" applyFill="1" applyBorder="1"/>
    <xf numFmtId="177" fontId="21" fillId="0" borderId="0" xfId="0" applyNumberFormat="1" applyFont="1" applyFill="1" applyBorder="1" applyProtection="1">
      <protection locked="0"/>
    </xf>
    <xf numFmtId="0" fontId="19" fillId="0" borderId="24" xfId="0" applyFont="1" applyBorder="1"/>
    <xf numFmtId="0" fontId="21" fillId="0" borderId="23" xfId="0" applyFont="1" applyFill="1" applyBorder="1"/>
    <xf numFmtId="0" fontId="21" fillId="0" borderId="31" xfId="0" applyFont="1" applyFill="1" applyBorder="1"/>
    <xf numFmtId="177" fontId="21" fillId="0" borderId="23" xfId="0" applyNumberFormat="1" applyFont="1" applyFill="1" applyBorder="1"/>
    <xf numFmtId="177" fontId="21" fillId="0" borderId="31" xfId="0" applyNumberFormat="1" applyFont="1" applyFill="1" applyBorder="1" applyProtection="1">
      <protection locked="0"/>
    </xf>
    <xf numFmtId="177" fontId="21" fillId="8" borderId="25" xfId="0" applyNumberFormat="1" applyFont="1" applyFill="1" applyBorder="1"/>
    <xf numFmtId="177" fontId="21" fillId="8" borderId="4" xfId="0" applyNumberFormat="1" applyFont="1" applyFill="1" applyBorder="1" applyProtection="1"/>
    <xf numFmtId="0" fontId="21" fillId="8" borderId="4" xfId="0" applyFont="1" applyFill="1" applyBorder="1"/>
    <xf numFmtId="0" fontId="19" fillId="8" borderId="25" xfId="0" applyFont="1" applyFill="1" applyBorder="1"/>
    <xf numFmtId="177" fontId="21" fillId="8" borderId="23" xfId="0" applyNumberFormat="1" applyFont="1" applyFill="1" applyBorder="1"/>
    <xf numFmtId="177" fontId="21" fillId="8" borderId="31" xfId="0" applyNumberFormat="1" applyFont="1" applyFill="1" applyBorder="1"/>
    <xf numFmtId="0" fontId="19" fillId="8" borderId="23" xfId="0" applyFont="1" applyFill="1" applyBorder="1"/>
    <xf numFmtId="0" fontId="19" fillId="8" borderId="31" xfId="0" applyFont="1" applyFill="1" applyBorder="1"/>
    <xf numFmtId="167" fontId="21" fillId="0" borderId="25" xfId="0" applyNumberFormat="1" applyFont="1" applyFill="1" applyBorder="1" applyAlignment="1">
      <alignment horizontal="center"/>
    </xf>
    <xf numFmtId="0" fontId="21" fillId="0" borderId="4" xfId="0" applyFont="1" applyFill="1" applyBorder="1" applyAlignment="1">
      <alignment horizontal="left"/>
    </xf>
    <xf numFmtId="177" fontId="21" fillId="0" borderId="25" xfId="0" applyNumberFormat="1" applyFont="1" applyFill="1" applyBorder="1" applyAlignment="1">
      <alignment horizontal="center"/>
    </xf>
    <xf numFmtId="177" fontId="21" fillId="0" borderId="4" xfId="0" applyNumberFormat="1" applyFont="1" applyFill="1" applyBorder="1" applyAlignment="1">
      <alignment horizontal="center"/>
    </xf>
    <xf numFmtId="0" fontId="21" fillId="0" borderId="25" xfId="0" applyFont="1" applyFill="1" applyBorder="1" applyAlignment="1">
      <alignment horizontal="center"/>
    </xf>
    <xf numFmtId="0" fontId="21" fillId="0" borderId="4" xfId="0" applyFont="1" applyFill="1" applyBorder="1" applyAlignment="1">
      <alignment horizontal="center"/>
    </xf>
    <xf numFmtId="0" fontId="23" fillId="0" borderId="31" xfId="0" applyFont="1" applyFill="1" applyBorder="1" applyAlignment="1">
      <alignment horizontal="right"/>
    </xf>
    <xf numFmtId="177" fontId="21" fillId="0" borderId="31" xfId="0" applyNumberFormat="1" applyFont="1" applyFill="1" applyBorder="1" applyAlignment="1">
      <alignment horizontal="center"/>
    </xf>
    <xf numFmtId="0" fontId="21" fillId="0" borderId="31" xfId="0" applyFont="1" applyFill="1" applyBorder="1" applyAlignment="1">
      <alignment horizontal="center"/>
    </xf>
    <xf numFmtId="0" fontId="19" fillId="0" borderId="23" xfId="0" applyFont="1" applyFill="1" applyBorder="1"/>
    <xf numFmtId="177" fontId="21" fillId="0" borderId="0" xfId="0" applyNumberFormat="1" applyFont="1" applyBorder="1" applyAlignment="1" applyProtection="1">
      <alignment horizontal="right"/>
      <protection locked="0"/>
    </xf>
    <xf numFmtId="0" fontId="21" fillId="0" borderId="0" xfId="0" applyFont="1" applyFill="1" applyBorder="1" applyAlignment="1">
      <alignment horizontal="left"/>
    </xf>
    <xf numFmtId="177" fontId="21" fillId="0" borderId="0" xfId="0" applyNumberFormat="1" applyFont="1" applyFill="1" applyBorder="1" applyAlignment="1" applyProtection="1">
      <alignment horizontal="right"/>
      <protection locked="0"/>
    </xf>
    <xf numFmtId="0" fontId="21" fillId="0" borderId="24" xfId="0" applyFont="1" applyFill="1" applyBorder="1" applyProtection="1">
      <protection locked="0"/>
    </xf>
    <xf numFmtId="0" fontId="21" fillId="0" borderId="0" xfId="0" applyFont="1" applyFill="1" applyBorder="1" applyProtection="1">
      <protection locked="0"/>
    </xf>
    <xf numFmtId="0" fontId="21" fillId="0" borderId="25" xfId="0" applyFont="1" applyFill="1" applyBorder="1"/>
    <xf numFmtId="178" fontId="21" fillId="0" borderId="25" xfId="0" applyNumberFormat="1" applyFont="1" applyFill="1" applyBorder="1" applyAlignment="1">
      <alignment horizontal="right"/>
    </xf>
    <xf numFmtId="177" fontId="21" fillId="0" borderId="4" xfId="0" applyNumberFormat="1" applyFont="1" applyFill="1" applyBorder="1" applyAlignment="1" applyProtection="1">
      <alignment horizontal="right"/>
    </xf>
    <xf numFmtId="0" fontId="21" fillId="0" borderId="25" xfId="0" applyFont="1" applyFill="1" applyBorder="1" applyProtection="1">
      <protection locked="0"/>
    </xf>
    <xf numFmtId="0" fontId="21" fillId="0" borderId="4" xfId="0" applyFont="1" applyFill="1" applyBorder="1" applyProtection="1">
      <protection locked="0"/>
    </xf>
    <xf numFmtId="0" fontId="21" fillId="0" borderId="31" xfId="0" applyFont="1" applyFill="1" applyBorder="1" applyAlignment="1">
      <alignment horizontal="left"/>
    </xf>
    <xf numFmtId="177" fontId="21" fillId="0" borderId="23" xfId="0" applyNumberFormat="1" applyFont="1" applyFill="1" applyBorder="1" applyAlignment="1">
      <alignment horizontal="center"/>
    </xf>
    <xf numFmtId="177" fontId="21" fillId="0" borderId="31" xfId="0" applyNumberFormat="1" applyFont="1" applyFill="1" applyBorder="1" applyAlignment="1" applyProtection="1">
      <alignment horizontal="center"/>
      <protection locked="0"/>
    </xf>
    <xf numFmtId="0" fontId="19" fillId="0" borderId="23" xfId="0" applyFont="1" applyFill="1" applyBorder="1" applyProtection="1">
      <protection locked="0"/>
    </xf>
    <xf numFmtId="0" fontId="19" fillId="0" borderId="31" xfId="0" applyFont="1" applyFill="1" applyBorder="1" applyProtection="1">
      <protection locked="0"/>
    </xf>
    <xf numFmtId="0" fontId="21" fillId="0" borderId="23" xfId="0" applyFont="1" applyFill="1" applyBorder="1" applyProtection="1">
      <protection locked="0"/>
    </xf>
    <xf numFmtId="0" fontId="21" fillId="0" borderId="31" xfId="0" applyFont="1" applyFill="1" applyBorder="1" applyProtection="1">
      <protection locked="0"/>
    </xf>
    <xf numFmtId="43" fontId="21" fillId="0" borderId="25" xfId="3" applyFont="1" applyFill="1" applyBorder="1" applyAlignment="1">
      <alignment horizontal="center"/>
    </xf>
    <xf numFmtId="177" fontId="21" fillId="0" borderId="4" xfId="0" applyNumberFormat="1" applyFont="1" applyFill="1" applyBorder="1" applyAlignment="1" applyProtection="1">
      <alignment horizontal="center"/>
      <protection locked="0"/>
    </xf>
    <xf numFmtId="0" fontId="21" fillId="0" borderId="4" xfId="0" applyFont="1" applyFill="1" applyBorder="1" applyAlignment="1" applyProtection="1">
      <alignment horizontal="center"/>
      <protection locked="0"/>
    </xf>
    <xf numFmtId="0" fontId="21" fillId="0" borderId="23" xfId="3" applyNumberFormat="1" applyFont="1" applyFill="1" applyBorder="1" applyAlignment="1">
      <alignment horizontal="center"/>
    </xf>
    <xf numFmtId="177" fontId="19" fillId="0" borderId="31" xfId="0" applyNumberFormat="1" applyFont="1" applyFill="1" applyBorder="1" applyProtection="1">
      <protection locked="0"/>
    </xf>
    <xf numFmtId="0" fontId="21" fillId="0" borderId="31" xfId="0" applyFont="1" applyFill="1" applyBorder="1" applyAlignment="1" applyProtection="1">
      <alignment horizontal="center"/>
      <protection locked="0"/>
    </xf>
    <xf numFmtId="0" fontId="21" fillId="0" borderId="23" xfId="0" applyFont="1" applyFill="1" applyBorder="1" applyAlignment="1" applyProtection="1">
      <protection locked="0"/>
    </xf>
    <xf numFmtId="0" fontId="24" fillId="0" borderId="0" xfId="0" applyFont="1" applyBorder="1" applyProtection="1">
      <protection locked="0"/>
    </xf>
    <xf numFmtId="2" fontId="21" fillId="0" borderId="24" xfId="0" applyNumberFormat="1" applyFont="1" applyFill="1" applyBorder="1" applyAlignment="1" applyProtection="1">
      <alignment horizontal="right"/>
      <protection locked="0"/>
    </xf>
    <xf numFmtId="172" fontId="21" fillId="0" borderId="24" xfId="0" applyNumberFormat="1" applyFont="1" applyBorder="1" applyProtection="1">
      <protection locked="0"/>
    </xf>
    <xf numFmtId="3" fontId="21" fillId="0" borderId="0" xfId="0" applyNumberFormat="1" applyFont="1" applyBorder="1" applyProtection="1">
      <protection locked="0"/>
    </xf>
    <xf numFmtId="0" fontId="21" fillId="0" borderId="24" xfId="0" applyFont="1" applyBorder="1" applyAlignment="1" applyProtection="1">
      <alignment wrapText="1"/>
      <protection locked="0"/>
    </xf>
    <xf numFmtId="0" fontId="19" fillId="0" borderId="25" xfId="0" applyFont="1" applyFill="1" applyBorder="1" applyProtection="1">
      <protection locked="0"/>
    </xf>
    <xf numFmtId="167" fontId="21" fillId="0" borderId="25" xfId="0" applyNumberFormat="1" applyFont="1" applyFill="1" applyBorder="1"/>
    <xf numFmtId="0" fontId="21" fillId="0" borderId="4" xfId="0" applyFont="1" applyFill="1" applyBorder="1"/>
    <xf numFmtId="0" fontId="23" fillId="0" borderId="4" xfId="0" applyFont="1" applyFill="1" applyBorder="1" applyAlignment="1">
      <alignment horizontal="left"/>
    </xf>
    <xf numFmtId="177" fontId="21" fillId="0" borderId="25" xfId="0" applyNumberFormat="1" applyFont="1" applyFill="1" applyBorder="1" applyAlignment="1">
      <alignment horizontal="right"/>
    </xf>
    <xf numFmtId="177" fontId="21" fillId="0" borderId="4" xfId="0" applyNumberFormat="1" applyFont="1" applyFill="1" applyBorder="1" applyProtection="1">
      <protection locked="0"/>
    </xf>
    <xf numFmtId="0" fontId="21" fillId="0" borderId="25" xfId="0" applyFont="1" applyFill="1" applyBorder="1" applyAlignment="1" applyProtection="1">
      <protection locked="0"/>
    </xf>
    <xf numFmtId="2" fontId="21" fillId="0" borderId="23" xfId="0" applyNumberFormat="1" applyFont="1" applyFill="1" applyBorder="1"/>
    <xf numFmtId="177" fontId="21" fillId="0" borderId="25" xfId="0" applyNumberFormat="1" applyFont="1" applyFill="1" applyBorder="1"/>
    <xf numFmtId="177" fontId="21" fillId="0" borderId="4" xfId="0" applyNumberFormat="1" applyFont="1" applyFill="1" applyBorder="1" applyProtection="1"/>
    <xf numFmtId="0" fontId="19" fillId="0" borderId="4" xfId="0" applyFont="1" applyFill="1" applyBorder="1" applyProtection="1">
      <protection locked="0"/>
    </xf>
    <xf numFmtId="177" fontId="21" fillId="0" borderId="4" xfId="0" applyNumberFormat="1" applyFont="1" applyFill="1" applyBorder="1" applyAlignment="1" applyProtection="1">
      <alignment horizontal="right"/>
      <protection locked="0"/>
    </xf>
    <xf numFmtId="0" fontId="21" fillId="0" borderId="33" xfId="0" applyFont="1" applyFill="1" applyBorder="1"/>
    <xf numFmtId="0" fontId="21" fillId="0" borderId="1" xfId="0" applyFont="1" applyFill="1" applyBorder="1"/>
    <xf numFmtId="177" fontId="21" fillId="0" borderId="33" xfId="0" applyNumberFormat="1" applyFont="1" applyFill="1" applyBorder="1"/>
    <xf numFmtId="177" fontId="21" fillId="0" borderId="1" xfId="0" applyNumberFormat="1" applyFont="1" applyFill="1" applyBorder="1" applyProtection="1"/>
    <xf numFmtId="0" fontId="21" fillId="0" borderId="33" xfId="0" applyFont="1" applyFill="1" applyBorder="1" applyProtection="1">
      <protection locked="0"/>
    </xf>
    <xf numFmtId="0" fontId="19" fillId="0" borderId="1" xfId="0" applyFont="1" applyFill="1" applyBorder="1" applyProtection="1">
      <protection locked="0"/>
    </xf>
    <xf numFmtId="0" fontId="19" fillId="0" borderId="33" xfId="0" applyFont="1" applyFill="1" applyBorder="1" applyProtection="1">
      <protection locked="0"/>
    </xf>
    <xf numFmtId="15" fontId="1" fillId="0" borderId="0" xfId="26" applyNumberFormat="1"/>
    <xf numFmtId="0" fontId="23" fillId="10" borderId="8" xfId="0" applyFont="1" applyFill="1" applyBorder="1"/>
    <xf numFmtId="0" fontId="23" fillId="10" borderId="9" xfId="0" applyFont="1" applyFill="1" applyBorder="1"/>
    <xf numFmtId="0" fontId="23" fillId="10" borderId="10" xfId="0" applyFont="1" applyFill="1" applyBorder="1"/>
    <xf numFmtId="0" fontId="23" fillId="10" borderId="11" xfId="0" applyFont="1" applyFill="1" applyBorder="1"/>
    <xf numFmtId="0" fontId="23" fillId="10" borderId="0" xfId="0" applyFont="1" applyFill="1" applyBorder="1"/>
    <xf numFmtId="0" fontId="27" fillId="10" borderId="0" xfId="0" applyFont="1" applyFill="1" applyBorder="1" applyAlignment="1">
      <alignment horizontal="right"/>
    </xf>
    <xf numFmtId="0" fontId="23" fillId="10" borderId="12" xfId="0" applyFont="1" applyFill="1" applyBorder="1"/>
    <xf numFmtId="0" fontId="20" fillId="10" borderId="0" xfId="0" applyFont="1" applyFill="1" applyBorder="1"/>
    <xf numFmtId="0" fontId="19" fillId="10" borderId="0" xfId="0" applyFont="1" applyFill="1" applyBorder="1"/>
    <xf numFmtId="0" fontId="23" fillId="10" borderId="0" xfId="0" applyFont="1" applyFill="1" applyBorder="1" applyProtection="1">
      <protection locked="0"/>
    </xf>
    <xf numFmtId="0" fontId="22" fillId="10" borderId="0" xfId="0" applyFont="1" applyFill="1" applyBorder="1" applyAlignment="1" applyProtection="1">
      <alignment horizontal="centerContinuous"/>
      <protection locked="0"/>
    </xf>
    <xf numFmtId="0" fontId="24" fillId="10" borderId="0" xfId="0" applyFont="1" applyFill="1" applyBorder="1" applyAlignment="1" applyProtection="1">
      <alignment horizontal="centerContinuous"/>
      <protection locked="0"/>
    </xf>
    <xf numFmtId="0" fontId="24" fillId="10" borderId="0" xfId="0" applyFont="1" applyFill="1" applyBorder="1" applyAlignment="1">
      <alignment horizontal="centerContinuous"/>
    </xf>
    <xf numFmtId="0" fontId="23" fillId="0" borderId="0" xfId="0" applyFont="1"/>
    <xf numFmtId="0" fontId="29" fillId="0" borderId="0" xfId="0" applyFont="1"/>
    <xf numFmtId="0" fontId="24" fillId="0" borderId="0" xfId="0" applyFont="1" applyAlignment="1">
      <alignment horizontal="right"/>
    </xf>
    <xf numFmtId="0" fontId="23" fillId="0" borderId="0" xfId="0" applyFont="1" applyBorder="1"/>
    <xf numFmtId="0" fontId="26" fillId="0" borderId="0" xfId="0" applyFont="1"/>
    <xf numFmtId="0" fontId="24" fillId="0" borderId="0" xfId="0" applyFont="1" applyFill="1" applyBorder="1"/>
    <xf numFmtId="0" fontId="26" fillId="0" borderId="0" xfId="0" applyFont="1" applyFill="1" applyBorder="1"/>
    <xf numFmtId="0" fontId="21" fillId="0" borderId="0" xfId="0" applyFont="1" applyBorder="1"/>
    <xf numFmtId="3" fontId="26" fillId="10" borderId="3" xfId="0" applyNumberFormat="1" applyFont="1" applyFill="1" applyBorder="1" applyAlignment="1" applyProtection="1">
      <alignment horizontal="center"/>
      <protection locked="0"/>
    </xf>
    <xf numFmtId="0" fontId="31" fillId="0" borderId="35" xfId="0" applyFont="1" applyBorder="1" applyAlignment="1">
      <alignment horizontal="center"/>
    </xf>
    <xf numFmtId="0" fontId="21" fillId="0" borderId="11" xfId="0" applyFont="1" applyBorder="1"/>
    <xf numFmtId="0" fontId="26" fillId="0" borderId="11" xfId="0" applyFont="1" applyBorder="1"/>
    <xf numFmtId="0" fontId="21" fillId="0" borderId="12" xfId="0" applyFont="1" applyBorder="1"/>
    <xf numFmtId="3" fontId="26" fillId="0" borderId="3" xfId="0" applyNumberFormat="1" applyFont="1" applyFill="1" applyBorder="1" applyAlignment="1">
      <alignment horizontal="center"/>
    </xf>
    <xf numFmtId="3" fontId="26" fillId="0" borderId="11" xfId="0" applyNumberFormat="1" applyFont="1" applyFill="1" applyBorder="1" applyAlignment="1"/>
    <xf numFmtId="0" fontId="21" fillId="0" borderId="0" xfId="0" quotePrefix="1" applyFont="1" applyAlignment="1">
      <alignment vertical="center"/>
    </xf>
    <xf numFmtId="0" fontId="24" fillId="0" borderId="0" xfId="0" applyFont="1" applyBorder="1"/>
    <xf numFmtId="3" fontId="31" fillId="0" borderId="11" xfId="0" applyNumberFormat="1" applyFont="1" applyFill="1" applyBorder="1" applyAlignment="1">
      <alignment horizontal="center"/>
    </xf>
    <xf numFmtId="3" fontId="31" fillId="0" borderId="11" xfId="0" applyNumberFormat="1" applyFont="1" applyFill="1" applyBorder="1" applyAlignment="1"/>
    <xf numFmtId="3" fontId="24" fillId="0" borderId="11" xfId="0" applyNumberFormat="1" applyFont="1" applyFill="1" applyBorder="1" applyAlignment="1">
      <alignment horizontal="center"/>
    </xf>
    <xf numFmtId="0" fontId="21" fillId="0" borderId="0" xfId="0" applyFont="1" applyBorder="1" applyAlignment="1">
      <alignment vertical="center"/>
    </xf>
    <xf numFmtId="0" fontId="26" fillId="0" borderId="11" xfId="0" applyFont="1" applyBorder="1" applyAlignment="1">
      <alignment horizontal="center"/>
    </xf>
    <xf numFmtId="0" fontId="26" fillId="0" borderId="11" xfId="0" applyFont="1" applyBorder="1" applyAlignment="1"/>
    <xf numFmtId="3" fontId="26" fillId="0" borderId="11" xfId="0" applyNumberFormat="1" applyFont="1" applyBorder="1" applyAlignment="1">
      <alignment horizontal="center"/>
    </xf>
    <xf numFmtId="3" fontId="26" fillId="0" borderId="11" xfId="0" applyNumberFormat="1" applyFont="1" applyBorder="1" applyAlignment="1"/>
    <xf numFmtId="0" fontId="26" fillId="0" borderId="0" xfId="0" applyFont="1" applyBorder="1"/>
    <xf numFmtId="0" fontId="21" fillId="0" borderId="0" xfId="0" applyFont="1" applyAlignment="1">
      <alignment vertical="center"/>
    </xf>
    <xf numFmtId="3" fontId="21" fillId="0" borderId="11" xfId="0" applyNumberFormat="1" applyFont="1" applyFill="1" applyBorder="1" applyAlignment="1">
      <alignment horizontal="center"/>
    </xf>
    <xf numFmtId="3" fontId="26" fillId="0" borderId="11" xfId="0" applyNumberFormat="1" applyFont="1" applyFill="1" applyBorder="1" applyAlignment="1">
      <alignment horizontal="center"/>
    </xf>
    <xf numFmtId="0" fontId="26" fillId="0" borderId="13" xfId="0" applyFont="1" applyBorder="1" applyAlignment="1">
      <alignment horizontal="center"/>
    </xf>
    <xf numFmtId="3" fontId="26" fillId="0" borderId="13" xfId="0" applyNumberFormat="1" applyFont="1" applyBorder="1" applyAlignment="1"/>
    <xf numFmtId="0" fontId="23" fillId="0" borderId="0" xfId="0" applyFont="1" applyAlignment="1">
      <alignment vertical="center"/>
    </xf>
    <xf numFmtId="0" fontId="26" fillId="0" borderId="0" xfId="0" applyFont="1" applyBorder="1" applyAlignment="1">
      <alignment horizontal="center"/>
    </xf>
    <xf numFmtId="169" fontId="26" fillId="0" borderId="11" xfId="6" applyNumberFormat="1" applyFont="1" applyBorder="1"/>
    <xf numFmtId="0" fontId="24" fillId="0" borderId="12" xfId="0" applyFont="1" applyBorder="1"/>
    <xf numFmtId="169" fontId="21" fillId="0" borderId="11" xfId="6" applyNumberFormat="1" applyFont="1" applyBorder="1"/>
    <xf numFmtId="3" fontId="26" fillId="0" borderId="11" xfId="0" applyNumberFormat="1" applyFont="1" applyFill="1" applyBorder="1" applyProtection="1">
      <protection locked="0"/>
    </xf>
    <xf numFmtId="3" fontId="26" fillId="0" borderId="11" xfId="0" applyNumberFormat="1" applyFont="1" applyBorder="1"/>
    <xf numFmtId="3" fontId="21" fillId="0" borderId="11" xfId="0" applyNumberFormat="1" applyFont="1" applyBorder="1"/>
    <xf numFmtId="170" fontId="21" fillId="0" borderId="0" xfId="0" applyNumberFormat="1" applyFont="1" applyFill="1" applyBorder="1" applyAlignment="1">
      <alignment horizontal="center"/>
    </xf>
    <xf numFmtId="0" fontId="21" fillId="0" borderId="15" xfId="0" applyFont="1" applyBorder="1"/>
    <xf numFmtId="3" fontId="31" fillId="0" borderId="13" xfId="0" applyNumberFormat="1" applyFont="1" applyBorder="1" applyAlignment="1"/>
    <xf numFmtId="0" fontId="24" fillId="0" borderId="15" xfId="0" applyFont="1" applyBorder="1"/>
    <xf numFmtId="0" fontId="24" fillId="0" borderId="15" xfId="0" applyFont="1" applyBorder="1" applyAlignment="1"/>
    <xf numFmtId="3" fontId="24" fillId="0" borderId="15" xfId="0" applyNumberFormat="1" applyFont="1" applyBorder="1" applyAlignment="1"/>
    <xf numFmtId="3" fontId="24" fillId="0" borderId="15" xfId="0" applyNumberFormat="1" applyFont="1" applyBorder="1" applyAlignment="1">
      <alignment horizontal="center"/>
    </xf>
    <xf numFmtId="3" fontId="24" fillId="0" borderId="13" xfId="0" applyNumberFormat="1" applyFont="1" applyBorder="1" applyAlignment="1">
      <alignment horizontal="center"/>
    </xf>
    <xf numFmtId="170" fontId="24" fillId="0" borderId="0" xfId="0" applyNumberFormat="1" applyFont="1" applyBorder="1" applyAlignment="1">
      <alignment horizontal="center"/>
    </xf>
    <xf numFmtId="3" fontId="24" fillId="0" borderId="0" xfId="0" applyNumberFormat="1" applyFont="1" applyBorder="1" applyAlignment="1">
      <alignment horizontal="center"/>
    </xf>
    <xf numFmtId="3" fontId="24" fillId="0" borderId="0" xfId="0" applyNumberFormat="1" applyFont="1" applyFill="1" applyBorder="1" applyAlignment="1">
      <alignment horizontal="centerContinuous"/>
    </xf>
    <xf numFmtId="3" fontId="24" fillId="0" borderId="0" xfId="0" quotePrefix="1" applyNumberFormat="1" applyFont="1" applyFill="1" applyBorder="1" applyAlignment="1">
      <alignment horizontal="center"/>
    </xf>
    <xf numFmtId="0" fontId="21" fillId="0" borderId="0" xfId="0" quotePrefix="1" applyFont="1"/>
    <xf numFmtId="169" fontId="31" fillId="0" borderId="11" xfId="6" applyNumberFormat="1" applyFont="1" applyBorder="1"/>
    <xf numFmtId="0" fontId="26" fillId="0" borderId="12" xfId="0" applyFont="1" applyBorder="1"/>
    <xf numFmtId="3" fontId="26" fillId="0" borderId="12" xfId="0" applyNumberFormat="1" applyFont="1" applyBorder="1"/>
    <xf numFmtId="169" fontId="26" fillId="0" borderId="11" xfId="0" applyNumberFormat="1" applyFont="1" applyBorder="1"/>
    <xf numFmtId="169" fontId="26" fillId="0" borderId="11" xfId="0" applyNumberFormat="1" applyFont="1" applyBorder="1" applyAlignment="1"/>
    <xf numFmtId="169" fontId="26" fillId="0" borderId="11" xfId="0" applyNumberFormat="1" applyFont="1" applyBorder="1" applyAlignment="1">
      <alignment horizontal="center"/>
    </xf>
    <xf numFmtId="171" fontId="26" fillId="0" borderId="11" xfId="0" applyNumberFormat="1" applyFont="1" applyBorder="1"/>
    <xf numFmtId="169" fontId="26" fillId="0" borderId="13" xfId="6" applyNumberFormat="1" applyFont="1" applyBorder="1" applyAlignment="1"/>
    <xf numFmtId="169" fontId="26" fillId="0" borderId="13" xfId="6" applyNumberFormat="1" applyFont="1" applyBorder="1" applyAlignment="1">
      <alignment horizontal="center"/>
    </xf>
    <xf numFmtId="1" fontId="26" fillId="0" borderId="11" xfId="0" applyNumberFormat="1" applyFont="1" applyBorder="1" applyAlignment="1">
      <alignment horizontal="center"/>
    </xf>
    <xf numFmtId="0" fontId="26" fillId="0" borderId="10" xfId="0" applyFont="1" applyBorder="1"/>
    <xf numFmtId="0" fontId="26" fillId="0" borderId="8" xfId="0" applyFont="1" applyBorder="1" applyAlignment="1"/>
    <xf numFmtId="0" fontId="26" fillId="0" borderId="0" xfId="0" applyFont="1" applyBorder="1" applyAlignment="1"/>
    <xf numFmtId="3" fontId="26" fillId="0" borderId="0" xfId="0" applyNumberFormat="1" applyFont="1" applyBorder="1"/>
    <xf numFmtId="3" fontId="26" fillId="0" borderId="0" xfId="0" applyNumberFormat="1" applyFont="1" applyBorder="1" applyAlignment="1"/>
    <xf numFmtId="3" fontId="26" fillId="0" borderId="0" xfId="0" applyNumberFormat="1" applyFont="1" applyBorder="1" applyAlignment="1">
      <alignment horizontal="center"/>
    </xf>
    <xf numFmtId="3" fontId="26" fillId="0" borderId="0" xfId="0" applyNumberFormat="1" applyFont="1" applyFill="1" applyBorder="1" applyAlignment="1"/>
    <xf numFmtId="3" fontId="26" fillId="0" borderId="0" xfId="0" applyNumberFormat="1" applyFont="1" applyFill="1" applyBorder="1" applyAlignment="1">
      <alignment horizontal="center"/>
    </xf>
    <xf numFmtId="0" fontId="21" fillId="0" borderId="12" xfId="0" quotePrefix="1" applyFont="1" applyBorder="1" applyAlignment="1">
      <alignment vertical="center"/>
    </xf>
    <xf numFmtId="0" fontId="26" fillId="0" borderId="0" xfId="0" applyFont="1" applyAlignment="1"/>
    <xf numFmtId="0" fontId="26" fillId="0" borderId="0" xfId="0" applyFont="1" applyAlignment="1">
      <alignment horizontal="center"/>
    </xf>
    <xf numFmtId="3" fontId="31" fillId="0" borderId="0" xfId="0" applyNumberFormat="1" applyFont="1" applyFill="1" applyBorder="1" applyAlignment="1">
      <alignment horizontal="center"/>
    </xf>
    <xf numFmtId="3" fontId="31" fillId="0" borderId="0" xfId="0" applyNumberFormat="1" applyFont="1" applyFill="1" applyBorder="1" applyAlignment="1"/>
    <xf numFmtId="3" fontId="26" fillId="0" borderId="0" xfId="6" applyNumberFormat="1" applyFont="1" applyAlignment="1"/>
    <xf numFmtId="3" fontId="26" fillId="0" borderId="0" xfId="6" applyNumberFormat="1" applyFont="1" applyAlignment="1">
      <alignment horizontal="center"/>
    </xf>
    <xf numFmtId="3" fontId="26" fillId="0" borderId="11" xfId="6" applyNumberFormat="1" applyFont="1" applyBorder="1" applyAlignment="1"/>
    <xf numFmtId="3" fontId="26" fillId="0" borderId="0" xfId="0" applyNumberFormat="1" applyFont="1" applyFill="1" applyBorder="1" applyAlignment="1" applyProtection="1">
      <protection locked="0"/>
    </xf>
    <xf numFmtId="3" fontId="26" fillId="0" borderId="0" xfId="0" applyNumberFormat="1" applyFont="1" applyFill="1" applyBorder="1" applyAlignment="1" applyProtection="1">
      <alignment horizontal="center"/>
      <protection locked="0"/>
    </xf>
    <xf numFmtId="0" fontId="19" fillId="0" borderId="17" xfId="0" applyFont="1" applyBorder="1" applyAlignment="1">
      <alignment horizontal="center"/>
    </xf>
    <xf numFmtId="0" fontId="19" fillId="0" borderId="17" xfId="0" applyFont="1" applyBorder="1"/>
    <xf numFmtId="0" fontId="26" fillId="0" borderId="17" xfId="0" applyFont="1" applyBorder="1" applyAlignment="1">
      <alignment horizontal="center"/>
    </xf>
    <xf numFmtId="3" fontId="26" fillId="0" borderId="0" xfId="0" applyNumberFormat="1" applyFont="1"/>
    <xf numFmtId="3" fontId="26" fillId="0" borderId="0" xfId="0" applyNumberFormat="1" applyFont="1" applyAlignment="1"/>
    <xf numFmtId="3" fontId="26" fillId="0" borderId="0" xfId="0" applyNumberFormat="1" applyFont="1" applyAlignment="1">
      <alignment horizontal="center"/>
    </xf>
    <xf numFmtId="0" fontId="19" fillId="0" borderId="3" xfId="0" applyFont="1" applyBorder="1"/>
    <xf numFmtId="2" fontId="26" fillId="0" borderId="3" xfId="0" applyNumberFormat="1" applyFont="1" applyFill="1" applyBorder="1"/>
    <xf numFmtId="9" fontId="26" fillId="0" borderId="3" xfId="0" applyNumberFormat="1" applyFont="1" applyFill="1" applyBorder="1"/>
    <xf numFmtId="3" fontId="33" fillId="0" borderId="11" xfId="0" applyNumberFormat="1" applyFont="1" applyFill="1" applyBorder="1" applyAlignment="1">
      <alignment horizontal="center"/>
    </xf>
    <xf numFmtId="0" fontId="19" fillId="0" borderId="3" xfId="0" applyFont="1" applyBorder="1" applyAlignment="1">
      <alignment horizontal="center"/>
    </xf>
    <xf numFmtId="3" fontId="31" fillId="0" borderId="16" xfId="0" applyNumberFormat="1" applyFont="1" applyBorder="1" applyAlignment="1"/>
    <xf numFmtId="0" fontId="31" fillId="0" borderId="16" xfId="0" applyFont="1" applyBorder="1"/>
    <xf numFmtId="0" fontId="31" fillId="0" borderId="15" xfId="0" applyFont="1" applyBorder="1"/>
    <xf numFmtId="3" fontId="31" fillId="0" borderId="16" xfId="0" applyNumberFormat="1" applyFont="1" applyBorder="1" applyAlignment="1">
      <alignment horizontal="center"/>
    </xf>
    <xf numFmtId="3" fontId="31" fillId="0" borderId="13" xfId="0" applyNumberFormat="1" applyFont="1" applyBorder="1" applyAlignment="1">
      <alignment horizontal="center"/>
    </xf>
    <xf numFmtId="0" fontId="23" fillId="0" borderId="0" xfId="0" applyFont="1" applyProtection="1"/>
    <xf numFmtId="0" fontId="24" fillId="0" borderId="0" xfId="0" applyFont="1" applyAlignment="1" applyProtection="1">
      <alignment horizontal="right"/>
    </xf>
    <xf numFmtId="0" fontId="23" fillId="0" borderId="0" xfId="0" applyFont="1" applyBorder="1" applyProtection="1"/>
    <xf numFmtId="0" fontId="23" fillId="10" borderId="13" xfId="0" applyFont="1" applyFill="1" applyBorder="1" applyProtection="1"/>
    <xf numFmtId="0" fontId="23" fillId="10" borderId="16" xfId="0" applyFont="1" applyFill="1" applyBorder="1" applyProtection="1"/>
    <xf numFmtId="0" fontId="23" fillId="10" borderId="15" xfId="0" applyFont="1" applyFill="1" applyBorder="1" applyProtection="1"/>
    <xf numFmtId="0" fontId="21" fillId="0" borderId="0" xfId="0" applyFont="1" applyAlignment="1" applyProtection="1">
      <alignment horizontal="centerContinuous"/>
    </xf>
    <xf numFmtId="0" fontId="30" fillId="0" borderId="0" xfId="0" applyFont="1" applyAlignment="1" applyProtection="1">
      <alignment horizontal="centerContinuous"/>
    </xf>
    <xf numFmtId="0" fontId="21" fillId="0" borderId="0" xfId="0" applyFont="1" applyProtection="1"/>
    <xf numFmtId="0" fontId="21" fillId="0" borderId="0" xfId="0" applyFont="1" applyBorder="1" applyProtection="1"/>
    <xf numFmtId="0" fontId="21" fillId="0" borderId="0" xfId="0" applyFont="1" applyBorder="1" applyAlignment="1" applyProtection="1">
      <alignment horizontal="left"/>
    </xf>
    <xf numFmtId="0" fontId="31" fillId="0" borderId="35" xfId="0" applyFont="1" applyBorder="1" applyAlignment="1" applyProtection="1">
      <alignment horizontal="center"/>
    </xf>
    <xf numFmtId="0" fontId="31" fillId="0" borderId="42" xfId="0" applyFont="1" applyBorder="1" applyAlignment="1" applyProtection="1">
      <alignment horizontal="center"/>
    </xf>
    <xf numFmtId="0" fontId="21" fillId="0" borderId="11" xfId="0" applyFont="1" applyBorder="1" applyProtection="1"/>
    <xf numFmtId="0" fontId="21" fillId="0" borderId="11" xfId="0" applyFont="1" applyBorder="1" applyAlignment="1" applyProtection="1">
      <alignment horizontal="centerContinuous"/>
    </xf>
    <xf numFmtId="0" fontId="21" fillId="0" borderId="12" xfId="0" applyFont="1" applyBorder="1" applyAlignment="1" applyProtection="1">
      <alignment horizontal="centerContinuous"/>
    </xf>
    <xf numFmtId="0" fontId="21" fillId="0" borderId="12" xfId="0" applyFont="1" applyBorder="1" applyAlignment="1" applyProtection="1">
      <alignment horizontal="right"/>
    </xf>
    <xf numFmtId="0" fontId="26" fillId="0" borderId="11" xfId="0" applyFont="1" applyBorder="1" applyProtection="1"/>
    <xf numFmtId="0" fontId="21" fillId="0" borderId="11" xfId="0" applyFont="1" applyFill="1" applyBorder="1" applyProtection="1"/>
    <xf numFmtId="0" fontId="21" fillId="0" borderId="12" xfId="0" applyFont="1" applyBorder="1" applyProtection="1"/>
    <xf numFmtId="0" fontId="23" fillId="0" borderId="12" xfId="0" applyFont="1" applyFill="1" applyBorder="1" applyAlignment="1" applyProtection="1">
      <alignment horizontal="center"/>
    </xf>
    <xf numFmtId="3" fontId="26" fillId="0" borderId="11" xfId="0" applyNumberFormat="1" applyFont="1" applyFill="1" applyBorder="1" applyAlignment="1" applyProtection="1"/>
    <xf numFmtId="0" fontId="21" fillId="0" borderId="0" xfId="0" quotePrefix="1" applyFont="1" applyAlignment="1" applyProtection="1">
      <alignment vertical="center"/>
    </xf>
    <xf numFmtId="3" fontId="31" fillId="0" borderId="11" xfId="0" applyNumberFormat="1" applyFont="1" applyFill="1" applyBorder="1" applyAlignment="1" applyProtection="1">
      <alignment horizontal="center"/>
    </xf>
    <xf numFmtId="0" fontId="23" fillId="0" borderId="12" xfId="0" applyFont="1" applyBorder="1" applyAlignment="1" applyProtection="1">
      <alignment vertical="center"/>
    </xf>
    <xf numFmtId="3" fontId="31" fillId="0" borderId="11" xfId="0" applyNumberFormat="1" applyFont="1" applyFill="1" applyBorder="1" applyAlignment="1" applyProtection="1"/>
    <xf numFmtId="3" fontId="24" fillId="0" borderId="11" xfId="0" applyNumberFormat="1" applyFont="1" applyFill="1" applyBorder="1" applyAlignment="1" applyProtection="1">
      <alignment horizontal="center"/>
    </xf>
    <xf numFmtId="0" fontId="21" fillId="0" borderId="0" xfId="0" applyFont="1" applyBorder="1" applyAlignment="1" applyProtection="1">
      <alignment vertical="center"/>
    </xf>
    <xf numFmtId="0" fontId="26" fillId="0" borderId="11" xfId="0" applyFont="1" applyBorder="1" applyAlignment="1" applyProtection="1">
      <alignment horizontal="center"/>
    </xf>
    <xf numFmtId="0" fontId="26" fillId="0" borderId="11" xfId="0" applyFont="1" applyBorder="1" applyAlignment="1" applyProtection="1"/>
    <xf numFmtId="3" fontId="26" fillId="0" borderId="11" xfId="0" applyNumberFormat="1" applyFont="1" applyBorder="1" applyAlignment="1" applyProtection="1">
      <alignment horizontal="center"/>
    </xf>
    <xf numFmtId="3" fontId="26" fillId="0" borderId="11" xfId="0" applyNumberFormat="1" applyFont="1" applyBorder="1" applyAlignment="1" applyProtection="1"/>
    <xf numFmtId="3" fontId="21" fillId="0" borderId="11" xfId="0" applyNumberFormat="1" applyFont="1" applyBorder="1" applyAlignment="1" applyProtection="1">
      <alignment horizontal="center"/>
    </xf>
    <xf numFmtId="0" fontId="21" fillId="0" borderId="0" xfId="0" applyFont="1" applyAlignment="1" applyProtection="1">
      <alignment vertical="center"/>
    </xf>
    <xf numFmtId="3" fontId="31" fillId="0" borderId="11" xfId="0" applyNumberFormat="1" applyFont="1" applyBorder="1" applyAlignment="1" applyProtection="1">
      <alignment horizontal="center"/>
    </xf>
    <xf numFmtId="3" fontId="31" fillId="0" borderId="11" xfId="0" applyNumberFormat="1" applyFont="1" applyBorder="1" applyAlignment="1" applyProtection="1"/>
    <xf numFmtId="3" fontId="24" fillId="0" borderId="11" xfId="0" applyNumberFormat="1" applyFont="1" applyBorder="1" applyAlignment="1" applyProtection="1">
      <alignment horizontal="center"/>
    </xf>
    <xf numFmtId="3" fontId="21" fillId="0" borderId="11" xfId="0" applyNumberFormat="1" applyFont="1" applyFill="1" applyBorder="1" applyAlignment="1" applyProtection="1">
      <alignment horizontal="center"/>
    </xf>
    <xf numFmtId="3" fontId="33" fillId="10" borderId="3" xfId="0" applyNumberFormat="1" applyFont="1" applyFill="1" applyBorder="1" applyAlignment="1" applyProtection="1">
      <alignment horizontal="center"/>
      <protection locked="0"/>
    </xf>
    <xf numFmtId="3" fontId="31" fillId="12" borderId="11" xfId="0" applyNumberFormat="1" applyFont="1" applyFill="1" applyBorder="1" applyAlignment="1" applyProtection="1">
      <protection locked="0"/>
    </xf>
    <xf numFmtId="2" fontId="26" fillId="10" borderId="3" xfId="0" applyNumberFormat="1" applyFont="1" applyFill="1" applyBorder="1" applyProtection="1">
      <protection locked="0"/>
    </xf>
    <xf numFmtId="3" fontId="24" fillId="0" borderId="15" xfId="0" applyNumberFormat="1" applyFont="1" applyBorder="1"/>
    <xf numFmtId="0" fontId="34" fillId="0" borderId="0" xfId="0" applyFont="1" applyAlignment="1" applyProtection="1">
      <alignment vertical="center"/>
      <protection locked="0"/>
    </xf>
    <xf numFmtId="0" fontId="34" fillId="0" borderId="0" xfId="0" applyFont="1" applyBorder="1" applyAlignment="1" applyProtection="1">
      <alignment vertical="center"/>
      <protection locked="0"/>
    </xf>
    <xf numFmtId="0" fontId="34" fillId="0" borderId="0" xfId="0" quotePrefix="1" applyFont="1" applyAlignment="1" applyProtection="1">
      <alignment vertical="center"/>
      <protection locked="0"/>
    </xf>
    <xf numFmtId="49" fontId="2" fillId="0" borderId="20" xfId="0" applyNumberFormat="1" applyFont="1" applyBorder="1" applyAlignment="1" applyProtection="1">
      <alignment horizontal="center" vertical="center"/>
    </xf>
    <xf numFmtId="49" fontId="2" fillId="0" borderId="43" xfId="0" applyNumberFormat="1" applyFont="1" applyBorder="1" applyAlignment="1" applyProtection="1">
      <alignment horizontal="center" vertical="center"/>
    </xf>
    <xf numFmtId="0" fontId="2" fillId="0" borderId="11" xfId="0" applyFont="1" applyBorder="1" applyAlignment="1" applyProtection="1">
      <alignment horizontal="right" vertical="center"/>
    </xf>
    <xf numFmtId="169" fontId="23" fillId="0" borderId="0" xfId="0" applyNumberFormat="1" applyFont="1" applyBorder="1" applyProtection="1"/>
    <xf numFmtId="169" fontId="26" fillId="0" borderId="0" xfId="0" applyNumberFormat="1" applyFont="1" applyBorder="1"/>
    <xf numFmtId="0" fontId="31" fillId="11" borderId="0" xfId="0" applyFont="1" applyFill="1" applyBorder="1"/>
    <xf numFmtId="0" fontId="24" fillId="11" borderId="0" xfId="0" applyFont="1" applyFill="1" applyBorder="1"/>
    <xf numFmtId="3" fontId="31" fillId="11" borderId="0" xfId="0" applyNumberFormat="1" applyFont="1" applyFill="1" applyBorder="1" applyAlignment="1">
      <alignment horizontal="centerContinuous"/>
    </xf>
    <xf numFmtId="3" fontId="24" fillId="11" borderId="0" xfId="0" applyNumberFormat="1" applyFont="1" applyFill="1" applyBorder="1" applyAlignment="1">
      <alignment horizontal="centerContinuous"/>
    </xf>
    <xf numFmtId="3" fontId="31" fillId="11" borderId="0" xfId="0" quotePrefix="1" applyNumberFormat="1" applyFont="1" applyFill="1" applyBorder="1" applyAlignment="1">
      <alignment horizontal="center"/>
    </xf>
    <xf numFmtId="0" fontId="37" fillId="11" borderId="0" xfId="0" applyFont="1" applyFill="1"/>
    <xf numFmtId="0" fontId="37" fillId="11" borderId="0" xfId="0" applyFont="1" applyFill="1" applyBorder="1"/>
    <xf numFmtId="3" fontId="37" fillId="11" borderId="0" xfId="0" applyNumberFormat="1" applyFont="1" applyFill="1" applyBorder="1"/>
    <xf numFmtId="0" fontId="38" fillId="11" borderId="0" xfId="0" applyFont="1" applyFill="1" applyBorder="1"/>
    <xf numFmtId="3" fontId="38" fillId="11" borderId="0" xfId="0" applyNumberFormat="1" applyFont="1" applyFill="1" applyBorder="1"/>
    <xf numFmtId="167" fontId="37" fillId="11" borderId="0" xfId="0" applyNumberFormat="1" applyFont="1" applyFill="1"/>
    <xf numFmtId="0" fontId="37" fillId="11" borderId="12" xfId="0" applyFont="1" applyFill="1" applyBorder="1"/>
    <xf numFmtId="0" fontId="37" fillId="0" borderId="0" xfId="0" applyFont="1"/>
    <xf numFmtId="0" fontId="38" fillId="11" borderId="0" xfId="0" applyFont="1" applyFill="1"/>
    <xf numFmtId="3" fontId="26" fillId="0" borderId="12" xfId="0" applyNumberFormat="1" applyFont="1" applyFill="1" applyBorder="1" applyAlignment="1" applyProtection="1"/>
    <xf numFmtId="3" fontId="31" fillId="0" borderId="12" xfId="0" applyNumberFormat="1" applyFont="1" applyFill="1" applyBorder="1" applyAlignment="1" applyProtection="1"/>
    <xf numFmtId="0" fontId="26" fillId="0" borderId="12" xfId="0" applyFont="1" applyBorder="1" applyAlignment="1" applyProtection="1"/>
    <xf numFmtId="3" fontId="26" fillId="0" borderId="12" xfId="0" applyNumberFormat="1" applyFont="1" applyBorder="1" applyAlignment="1" applyProtection="1"/>
    <xf numFmtId="3" fontId="31" fillId="0" borderId="12" xfId="0" applyNumberFormat="1" applyFont="1" applyBorder="1" applyAlignment="1" applyProtection="1"/>
    <xf numFmtId="0" fontId="26" fillId="0" borderId="12" xfId="0" applyFont="1" applyBorder="1" applyAlignment="1"/>
    <xf numFmtId="3" fontId="26" fillId="0" borderId="12" xfId="0" applyNumberFormat="1" applyFont="1" applyFill="1" applyBorder="1" applyAlignment="1"/>
    <xf numFmtId="3" fontId="31" fillId="0" borderId="12" xfId="0" applyNumberFormat="1" applyFont="1" applyFill="1" applyBorder="1" applyAlignment="1"/>
    <xf numFmtId="3" fontId="26" fillId="11" borderId="12" xfId="0" applyNumberFormat="1" applyFont="1" applyFill="1" applyBorder="1" applyAlignment="1" applyProtection="1">
      <alignment horizontal="center"/>
    </xf>
    <xf numFmtId="0" fontId="21" fillId="0" borderId="13" xfId="0" applyFont="1" applyBorder="1"/>
    <xf numFmtId="3" fontId="26" fillId="0" borderId="15" xfId="0" applyNumberFormat="1" applyFont="1" applyBorder="1" applyAlignment="1"/>
    <xf numFmtId="3" fontId="31" fillId="0" borderId="15" xfId="0" applyNumberFormat="1" applyFont="1" applyFill="1" applyBorder="1" applyAlignment="1"/>
    <xf numFmtId="0" fontId="26" fillId="11" borderId="9" xfId="0" applyFont="1" applyFill="1" applyBorder="1"/>
    <xf numFmtId="3" fontId="31" fillId="11" borderId="9" xfId="0" applyNumberFormat="1" applyFont="1" applyFill="1" applyBorder="1"/>
    <xf numFmtId="3" fontId="26" fillId="11" borderId="9" xfId="0" applyNumberFormat="1" applyFont="1" applyFill="1" applyBorder="1"/>
    <xf numFmtId="3" fontId="26" fillId="11" borderId="10" xfId="0" applyNumberFormat="1" applyFont="1" applyFill="1" applyBorder="1"/>
    <xf numFmtId="0" fontId="26" fillId="11" borderId="0" xfId="0" applyFont="1" applyFill="1" applyBorder="1"/>
    <xf numFmtId="3" fontId="43" fillId="11" borderId="0" xfId="0" applyNumberFormat="1" applyFont="1" applyFill="1" applyBorder="1"/>
    <xf numFmtId="0" fontId="44" fillId="11" borderId="0" xfId="0" applyFont="1" applyFill="1" applyBorder="1"/>
    <xf numFmtId="0" fontId="45" fillId="11" borderId="0" xfId="0" applyFont="1" applyFill="1" applyBorder="1"/>
    <xf numFmtId="3" fontId="26" fillId="11" borderId="0" xfId="0" applyNumberFormat="1" applyFont="1" applyFill="1" applyBorder="1"/>
    <xf numFmtId="3" fontId="43" fillId="11" borderId="12" xfId="0" applyNumberFormat="1" applyFont="1" applyFill="1" applyBorder="1"/>
    <xf numFmtId="3" fontId="31" fillId="11" borderId="0" xfId="0" applyNumberFormat="1" applyFont="1" applyFill="1" applyBorder="1"/>
    <xf numFmtId="3" fontId="31" fillId="11" borderId="12" xfId="0" applyNumberFormat="1" applyFont="1" applyFill="1" applyBorder="1"/>
    <xf numFmtId="3" fontId="26" fillId="11" borderId="12" xfId="0" applyNumberFormat="1" applyFont="1" applyFill="1" applyBorder="1"/>
    <xf numFmtId="0" fontId="42" fillId="11" borderId="0" xfId="0" applyFont="1" applyFill="1" applyBorder="1"/>
    <xf numFmtId="0" fontId="26" fillId="11" borderId="12" xfId="0" applyFont="1" applyFill="1" applyBorder="1"/>
    <xf numFmtId="3" fontId="26" fillId="11" borderId="16" xfId="0" applyNumberFormat="1" applyFont="1" applyFill="1" applyBorder="1"/>
    <xf numFmtId="0" fontId="26" fillId="11" borderId="16" xfId="0" applyFont="1" applyFill="1" applyBorder="1"/>
    <xf numFmtId="3" fontId="26" fillId="11" borderId="15" xfId="0" applyNumberFormat="1" applyFont="1" applyFill="1" applyBorder="1"/>
    <xf numFmtId="0" fontId="46" fillId="0" borderId="0" xfId="0" applyFont="1"/>
    <xf numFmtId="3" fontId="46" fillId="0" borderId="0" xfId="0" applyNumberFormat="1" applyFont="1"/>
    <xf numFmtId="167" fontId="46" fillId="0" borderId="0" xfId="0" applyNumberFormat="1" applyFont="1"/>
    <xf numFmtId="3" fontId="46" fillId="11" borderId="0" xfId="0" applyNumberFormat="1" applyFont="1" applyFill="1" applyBorder="1"/>
    <xf numFmtId="0" fontId="46" fillId="11" borderId="0" xfId="0" applyFont="1" applyFill="1" applyBorder="1"/>
    <xf numFmtId="0" fontId="46" fillId="11" borderId="0" xfId="0" applyFont="1" applyFill="1"/>
    <xf numFmtId="3" fontId="46" fillId="11" borderId="0" xfId="0" applyNumberFormat="1" applyFont="1" applyFill="1"/>
    <xf numFmtId="3" fontId="47" fillId="11" borderId="0" xfId="0" applyNumberFormat="1" applyFont="1" applyFill="1" applyBorder="1"/>
    <xf numFmtId="167" fontId="46" fillId="11" borderId="0" xfId="0" applyNumberFormat="1" applyFont="1" applyFill="1"/>
    <xf numFmtId="0" fontId="41" fillId="0" borderId="0" xfId="0" applyFont="1"/>
    <xf numFmtId="3" fontId="26" fillId="11" borderId="0" xfId="0" applyNumberFormat="1" applyFont="1" applyFill="1" applyBorder="1" applyAlignment="1" applyProtection="1">
      <alignment horizontal="center"/>
      <protection locked="0"/>
    </xf>
    <xf numFmtId="3" fontId="26" fillId="11" borderId="11" xfId="0" applyNumberFormat="1" applyFont="1" applyFill="1" applyBorder="1" applyAlignment="1" applyProtection="1">
      <alignment horizontal="center"/>
      <protection locked="0"/>
    </xf>
    <xf numFmtId="3" fontId="31" fillId="0" borderId="9" xfId="0" applyNumberFormat="1" applyFont="1" applyBorder="1"/>
    <xf numFmtId="0" fontId="48" fillId="0" borderId="0" xfId="0" applyFont="1" applyBorder="1"/>
    <xf numFmtId="0" fontId="48" fillId="0" borderId="12" xfId="0" applyFont="1" applyBorder="1"/>
    <xf numFmtId="0" fontId="23" fillId="0" borderId="12" xfId="0" applyFont="1" applyBorder="1"/>
    <xf numFmtId="3" fontId="31" fillId="0" borderId="0" xfId="0" applyNumberFormat="1" applyFont="1" applyBorder="1"/>
    <xf numFmtId="3" fontId="26" fillId="0" borderId="16" xfId="0" applyNumberFormat="1" applyFont="1" applyBorder="1"/>
    <xf numFmtId="0" fontId="47" fillId="11" borderId="0" xfId="0" applyFont="1" applyFill="1"/>
    <xf numFmtId="167" fontId="47" fillId="11" borderId="0" xfId="0" applyNumberFormat="1" applyFont="1" applyFill="1"/>
    <xf numFmtId="0" fontId="0" fillId="0" borderId="0" xfId="0" applyProtection="1">
      <protection locked="0"/>
    </xf>
    <xf numFmtId="0" fontId="0" fillId="10" borderId="9" xfId="0" applyFill="1" applyBorder="1" applyProtection="1">
      <protection locked="0"/>
    </xf>
    <xf numFmtId="0" fontId="0" fillId="10" borderId="9" xfId="0" applyFill="1" applyBorder="1" applyAlignment="1" applyProtection="1">
      <alignment horizontal="center"/>
      <protection locked="0"/>
    </xf>
    <xf numFmtId="0" fontId="0" fillId="10" borderId="0" xfId="0" applyFill="1" applyBorder="1" applyProtection="1">
      <protection locked="0"/>
    </xf>
    <xf numFmtId="0" fontId="0" fillId="10" borderId="0" xfId="0" applyFill="1" applyBorder="1" applyAlignment="1" applyProtection="1">
      <alignment horizontal="center"/>
      <protection locked="0"/>
    </xf>
    <xf numFmtId="0" fontId="0" fillId="10" borderId="16" xfId="0" applyFill="1" applyBorder="1" applyProtection="1">
      <protection locked="0"/>
    </xf>
    <xf numFmtId="179" fontId="0" fillId="10" borderId="16" xfId="0" applyNumberFormat="1" applyFill="1" applyBorder="1" applyAlignment="1" applyProtection="1">
      <alignment horizontal="center"/>
      <protection locked="0"/>
    </xf>
    <xf numFmtId="0" fontId="24" fillId="10" borderId="3" xfId="0" applyFont="1" applyFill="1" applyBorder="1" applyProtection="1">
      <protection locked="0"/>
    </xf>
    <xf numFmtId="0" fontId="21" fillId="0" borderId="0" xfId="0" applyFont="1" applyProtection="1">
      <protection locked="0"/>
    </xf>
    <xf numFmtId="0" fontId="21" fillId="0" borderId="0" xfId="0" applyFont="1" applyAlignment="1" applyProtection="1">
      <alignment horizontal="center"/>
      <protection locked="0"/>
    </xf>
    <xf numFmtId="0" fontId="21" fillId="2" borderId="12" xfId="0" applyFont="1" applyFill="1" applyBorder="1" applyProtection="1">
      <protection locked="0"/>
    </xf>
    <xf numFmtId="0" fontId="24" fillId="2" borderId="6" xfId="0" applyFont="1" applyFill="1" applyBorder="1" applyProtection="1">
      <protection locked="0"/>
    </xf>
    <xf numFmtId="0" fontId="21" fillId="2" borderId="16" xfId="0" applyFont="1" applyFill="1" applyBorder="1" applyProtection="1">
      <protection locked="0"/>
    </xf>
    <xf numFmtId="0" fontId="21" fillId="2" borderId="15" xfId="0" applyFont="1" applyFill="1" applyBorder="1" applyProtection="1">
      <protection locked="0"/>
    </xf>
    <xf numFmtId="0" fontId="24" fillId="10" borderId="16" xfId="0" applyFont="1" applyFill="1" applyBorder="1" applyAlignment="1" applyProtection="1">
      <alignment horizontal="center"/>
      <protection locked="0"/>
    </xf>
    <xf numFmtId="0" fontId="31" fillId="10" borderId="8" xfId="0" applyFont="1" applyFill="1" applyBorder="1" applyProtection="1">
      <protection locked="0"/>
    </xf>
    <xf numFmtId="0" fontId="31" fillId="10" borderId="11" xfId="0" applyFont="1" applyFill="1" applyBorder="1" applyProtection="1">
      <protection locked="0"/>
    </xf>
    <xf numFmtId="0" fontId="31" fillId="10" borderId="13" xfId="0" applyFont="1" applyFill="1" applyBorder="1" applyProtection="1">
      <protection locked="0"/>
    </xf>
    <xf numFmtId="0" fontId="0" fillId="11" borderId="0" xfId="0" applyFill="1" applyProtection="1">
      <protection locked="0"/>
    </xf>
    <xf numFmtId="0" fontId="21" fillId="11" borderId="0" xfId="0" applyFont="1" applyFill="1" applyProtection="1">
      <protection locked="0"/>
    </xf>
    <xf numFmtId="0" fontId="24" fillId="11" borderId="0" xfId="0" applyFont="1" applyFill="1" applyProtection="1">
      <protection locked="0"/>
    </xf>
    <xf numFmtId="0" fontId="21" fillId="11" borderId="16" xfId="0" applyFont="1" applyFill="1" applyBorder="1" applyProtection="1">
      <protection locked="0"/>
    </xf>
    <xf numFmtId="0" fontId="21" fillId="11" borderId="12" xfId="0" applyFont="1" applyFill="1" applyBorder="1" applyProtection="1">
      <protection locked="0"/>
    </xf>
    <xf numFmtId="0" fontId="21" fillId="11" borderId="15" xfId="0" applyFont="1" applyFill="1" applyBorder="1" applyProtection="1">
      <protection locked="0"/>
    </xf>
    <xf numFmtId="3" fontId="21" fillId="11" borderId="0" xfId="0" applyNumberFormat="1" applyFont="1" applyFill="1" applyProtection="1">
      <protection locked="0"/>
    </xf>
    <xf numFmtId="3" fontId="21" fillId="11" borderId="16" xfId="0" applyNumberFormat="1" applyFont="1" applyFill="1" applyBorder="1" applyProtection="1">
      <protection locked="0"/>
    </xf>
    <xf numFmtId="3" fontId="21" fillId="11" borderId="0" xfId="0" applyNumberFormat="1" applyFont="1" applyFill="1" applyBorder="1" applyProtection="1">
      <protection locked="0"/>
    </xf>
    <xf numFmtId="174" fontId="21" fillId="11" borderId="0" xfId="0" applyNumberFormat="1" applyFont="1" applyFill="1" applyBorder="1" applyProtection="1">
      <protection locked="0"/>
    </xf>
    <xf numFmtId="0" fontId="24" fillId="11" borderId="16" xfId="0" applyFont="1" applyFill="1" applyBorder="1" applyProtection="1">
      <protection locked="0"/>
    </xf>
    <xf numFmtId="173" fontId="21" fillId="11" borderId="40" xfId="0" applyNumberFormat="1" applyFont="1" applyFill="1" applyBorder="1" applyProtection="1">
      <protection locked="0"/>
    </xf>
    <xf numFmtId="0" fontId="21" fillId="11" borderId="0" xfId="0" applyFont="1" applyFill="1" applyBorder="1" applyProtection="1">
      <protection locked="0"/>
    </xf>
    <xf numFmtId="3" fontId="21" fillId="11" borderId="40" xfId="0" applyNumberFormat="1" applyFont="1" applyFill="1" applyBorder="1" applyProtection="1">
      <protection locked="0"/>
    </xf>
    <xf numFmtId="0" fontId="23" fillId="0" borderId="0" xfId="0" applyFont="1" applyProtection="1">
      <protection locked="0"/>
    </xf>
    <xf numFmtId="0" fontId="37" fillId="0" borderId="0" xfId="0" applyFont="1" applyProtection="1">
      <protection locked="0"/>
    </xf>
    <xf numFmtId="0" fontId="2" fillId="0" borderId="0" xfId="0" applyFont="1" applyProtection="1">
      <protection locked="0"/>
    </xf>
    <xf numFmtId="9" fontId="26" fillId="0" borderId="3" xfId="0" applyNumberFormat="1" applyFont="1" applyFill="1" applyBorder="1" applyAlignment="1">
      <alignment horizontal="center"/>
    </xf>
    <xf numFmtId="0" fontId="19" fillId="11" borderId="0" xfId="0" applyFont="1" applyFill="1" applyBorder="1"/>
    <xf numFmtId="9" fontId="26" fillId="11" borderId="0" xfId="0" applyNumberFormat="1" applyFont="1" applyFill="1" applyBorder="1" applyAlignment="1">
      <alignment horizontal="center"/>
    </xf>
    <xf numFmtId="0" fontId="19" fillId="0" borderId="8" xfId="0" applyFont="1" applyBorder="1" applyAlignment="1">
      <alignment horizontal="center"/>
    </xf>
    <xf numFmtId="3" fontId="26" fillId="0" borderId="3" xfId="0" applyNumberFormat="1" applyFont="1" applyFill="1" applyBorder="1" applyAlignment="1" applyProtection="1">
      <alignment horizontal="center"/>
    </xf>
    <xf numFmtId="171" fontId="26" fillId="0" borderId="12" xfId="0" applyNumberFormat="1" applyFont="1" applyBorder="1"/>
    <xf numFmtId="2" fontId="59" fillId="10" borderId="7" xfId="0" applyNumberFormat="1" applyFont="1" applyFill="1" applyBorder="1" applyAlignment="1" applyProtection="1">
      <alignment horizontal="center"/>
      <protection locked="0"/>
    </xf>
    <xf numFmtId="0" fontId="48" fillId="0" borderId="0" xfId="0" applyFont="1"/>
    <xf numFmtId="0" fontId="60" fillId="0" borderId="0" xfId="0" applyFont="1"/>
    <xf numFmtId="3" fontId="26" fillId="14" borderId="3" xfId="0" applyNumberFormat="1" applyFont="1" applyFill="1" applyBorder="1" applyAlignment="1" applyProtection="1">
      <alignment horizontal="center"/>
      <protection locked="0"/>
    </xf>
    <xf numFmtId="3" fontId="26" fillId="0" borderId="11" xfId="0" applyNumberFormat="1" applyFont="1" applyFill="1" applyBorder="1" applyAlignment="1">
      <alignment horizontal="right"/>
    </xf>
    <xf numFmtId="9" fontId="26" fillId="10" borderId="3" xfId="32" applyFont="1" applyFill="1" applyBorder="1" applyProtection="1">
      <protection locked="0"/>
    </xf>
    <xf numFmtId="166" fontId="26" fillId="0" borderId="3" xfId="32" applyNumberFormat="1" applyFont="1" applyBorder="1" applyAlignment="1">
      <alignment horizontal="center"/>
    </xf>
    <xf numFmtId="166" fontId="26" fillId="10" borderId="3" xfId="32" applyNumberFormat="1" applyFont="1" applyFill="1" applyBorder="1" applyAlignment="1" applyProtection="1">
      <alignment horizontal="center"/>
      <protection locked="0"/>
    </xf>
    <xf numFmtId="166" fontId="26" fillId="10" borderId="18" xfId="32" applyNumberFormat="1" applyFont="1" applyFill="1" applyBorder="1" applyAlignment="1" applyProtection="1">
      <alignment horizontal="center"/>
      <protection locked="0"/>
    </xf>
    <xf numFmtId="9" fontId="26" fillId="0" borderId="2" xfId="32" applyFont="1" applyFill="1" applyBorder="1" applyAlignment="1">
      <alignment horizontal="center"/>
    </xf>
    <xf numFmtId="166" fontId="26" fillId="0" borderId="3" xfId="32" applyNumberFormat="1" applyFont="1" applyFill="1" applyBorder="1" applyAlignment="1">
      <alignment horizontal="center"/>
    </xf>
    <xf numFmtId="166" fontId="21" fillId="0" borderId="12" xfId="32" applyNumberFormat="1" applyFont="1" applyBorder="1" applyAlignment="1" applyProtection="1">
      <alignment horizontal="center"/>
    </xf>
    <xf numFmtId="166" fontId="21" fillId="0" borderId="12" xfId="32" applyNumberFormat="1" applyFont="1" applyBorder="1" applyAlignment="1" applyProtection="1"/>
    <xf numFmtId="9" fontId="21" fillId="0" borderId="12" xfId="32" applyNumberFormat="1" applyFont="1" applyFill="1" applyBorder="1" applyAlignment="1" applyProtection="1">
      <alignment horizontal="center"/>
    </xf>
    <xf numFmtId="166" fontId="21" fillId="0" borderId="12" xfId="32" applyNumberFormat="1" applyFont="1" applyFill="1" applyBorder="1" applyAlignment="1" applyProtection="1">
      <alignment horizontal="center"/>
    </xf>
    <xf numFmtId="166" fontId="21" fillId="0" borderId="12" xfId="32" applyNumberFormat="1" applyFont="1" applyFill="1" applyBorder="1" applyAlignment="1" applyProtection="1"/>
    <xf numFmtId="191" fontId="32" fillId="0" borderId="0" xfId="32" applyNumberFormat="1" applyFont="1" applyBorder="1"/>
    <xf numFmtId="166" fontId="32" fillId="0" borderId="12" xfId="32" applyNumberFormat="1" applyFont="1" applyBorder="1" applyAlignment="1">
      <alignment horizontal="center"/>
    </xf>
    <xf numFmtId="166" fontId="21" fillId="0" borderId="12" xfId="32" applyNumberFormat="1" applyFont="1" applyBorder="1" applyAlignment="1">
      <alignment horizontal="center"/>
    </xf>
    <xf numFmtId="166" fontId="21" fillId="0" borderId="12" xfId="32" applyNumberFormat="1" applyFont="1" applyBorder="1" applyAlignment="1"/>
    <xf numFmtId="166" fontId="21" fillId="0" borderId="12" xfId="32" applyNumberFormat="1" applyFont="1" applyBorder="1"/>
    <xf numFmtId="166" fontId="21" fillId="0" borderId="12" xfId="32" applyNumberFormat="1" applyFont="1" applyFill="1" applyBorder="1" applyAlignment="1">
      <alignment horizontal="center"/>
    </xf>
    <xf numFmtId="166" fontId="26" fillId="0" borderId="9" xfId="32" quotePrefix="1" applyNumberFormat="1" applyFont="1" applyFill="1" applyBorder="1" applyAlignment="1">
      <alignment horizontal="center"/>
    </xf>
    <xf numFmtId="3" fontId="21" fillId="0" borderId="12" xfId="32" applyNumberFormat="1" applyFont="1" applyFill="1" applyBorder="1" applyAlignment="1">
      <alignment horizontal="center"/>
    </xf>
    <xf numFmtId="166" fontId="26" fillId="0" borderId="3" xfId="32" applyNumberFormat="1" applyFont="1" applyFill="1" applyBorder="1" applyAlignment="1" applyProtection="1">
      <alignment horizontal="center"/>
    </xf>
    <xf numFmtId="166" fontId="21" fillId="0" borderId="15" xfId="32" applyNumberFormat="1" applyFont="1" applyBorder="1"/>
    <xf numFmtId="166" fontId="21" fillId="0" borderId="15" xfId="32" applyNumberFormat="1" applyFont="1" applyBorder="1" applyAlignment="1">
      <alignment horizontal="center"/>
    </xf>
    <xf numFmtId="166" fontId="21" fillId="0" borderId="15" xfId="32" applyNumberFormat="1" applyFont="1" applyBorder="1" applyAlignment="1"/>
    <xf numFmtId="166" fontId="21" fillId="11" borderId="12" xfId="32" applyNumberFormat="1" applyFont="1" applyFill="1" applyBorder="1" applyAlignment="1">
      <alignment horizontal="center"/>
    </xf>
    <xf numFmtId="166" fontId="21" fillId="0" borderId="0" xfId="32" applyNumberFormat="1" applyFont="1" applyBorder="1"/>
    <xf numFmtId="9" fontId="31" fillId="11" borderId="0" xfId="32" quotePrefix="1" applyNumberFormat="1" applyFont="1" applyFill="1" applyBorder="1" applyAlignment="1">
      <alignment horizontal="center"/>
    </xf>
    <xf numFmtId="166" fontId="42" fillId="11" borderId="9" xfId="32" applyNumberFormat="1" applyFont="1" applyFill="1" applyBorder="1"/>
    <xf numFmtId="166" fontId="46" fillId="11" borderId="0" xfId="32" applyNumberFormat="1" applyFont="1" applyFill="1" applyBorder="1"/>
    <xf numFmtId="171" fontId="46" fillId="0" borderId="0" xfId="5" applyNumberFormat="1" applyFont="1" applyBorder="1"/>
    <xf numFmtId="3" fontId="46" fillId="0" borderId="0" xfId="5" applyNumberFormat="1" applyFont="1" applyBorder="1"/>
    <xf numFmtId="166" fontId="47" fillId="11" borderId="0" xfId="32" applyNumberFormat="1" applyFont="1" applyFill="1" applyBorder="1"/>
    <xf numFmtId="171" fontId="47" fillId="0" borderId="0" xfId="5" applyNumberFormat="1" applyFont="1" applyBorder="1"/>
    <xf numFmtId="166" fontId="42" fillId="11" borderId="0" xfId="32" applyNumberFormat="1" applyFont="1" applyFill="1" applyBorder="1"/>
    <xf numFmtId="166" fontId="38" fillId="11" borderId="0" xfId="32" applyNumberFormat="1" applyFont="1" applyFill="1" applyBorder="1"/>
    <xf numFmtId="3" fontId="37" fillId="0" borderId="0" xfId="5" applyNumberFormat="1" applyFont="1" applyBorder="1"/>
    <xf numFmtId="3" fontId="38" fillId="0" borderId="0" xfId="5" applyNumberFormat="1" applyFont="1" applyBorder="1"/>
    <xf numFmtId="166" fontId="42" fillId="13" borderId="0" xfId="32" applyNumberFormat="1" applyFont="1" applyFill="1" applyBorder="1"/>
    <xf numFmtId="171" fontId="38" fillId="0" borderId="0" xfId="5" applyNumberFormat="1" applyFont="1" applyBorder="1"/>
    <xf numFmtId="171" fontId="37" fillId="0" borderId="0" xfId="5" applyNumberFormat="1" applyFont="1" applyBorder="1"/>
    <xf numFmtId="9" fontId="24" fillId="0" borderId="0" xfId="32" quotePrefix="1" applyNumberFormat="1" applyFont="1" applyFill="1" applyBorder="1" applyAlignment="1">
      <alignment horizontal="center"/>
    </xf>
    <xf numFmtId="166" fontId="26" fillId="0" borderId="3" xfId="32" applyNumberFormat="1" applyFont="1" applyFill="1" applyBorder="1" applyProtection="1">
      <protection locked="0"/>
    </xf>
    <xf numFmtId="166" fontId="26" fillId="0" borderId="12" xfId="32" applyNumberFormat="1" applyFont="1" applyFill="1" applyBorder="1"/>
    <xf numFmtId="166" fontId="26" fillId="0" borderId="3" xfId="32" applyNumberFormat="1" applyFont="1" applyFill="1" applyBorder="1" applyProtection="1"/>
    <xf numFmtId="166" fontId="26" fillId="0" borderId="15" xfId="32" applyNumberFormat="1" applyFont="1" applyBorder="1"/>
    <xf numFmtId="166" fontId="26" fillId="0" borderId="12" xfId="32" applyNumberFormat="1" applyFont="1" applyBorder="1"/>
    <xf numFmtId="3" fontId="26" fillId="0" borderId="12" xfId="32" applyNumberFormat="1" applyFont="1" applyBorder="1"/>
    <xf numFmtId="166" fontId="26" fillId="11" borderId="12" xfId="32" applyNumberFormat="1" applyFont="1" applyFill="1" applyBorder="1" applyAlignment="1">
      <alignment horizontal="right"/>
    </xf>
    <xf numFmtId="166" fontId="26" fillId="11" borderId="0" xfId="32" applyNumberFormat="1" applyFont="1" applyFill="1" applyBorder="1" applyAlignment="1">
      <alignment horizontal="right"/>
    </xf>
    <xf numFmtId="166" fontId="26" fillId="0" borderId="0" xfId="32" applyNumberFormat="1" applyFont="1" applyBorder="1"/>
    <xf numFmtId="166" fontId="26" fillId="11" borderId="12" xfId="32" applyNumberFormat="1" applyFont="1" applyFill="1" applyBorder="1" applyAlignment="1">
      <alignment horizontal="center"/>
    </xf>
    <xf numFmtId="9" fontId="26" fillId="0" borderId="0" xfId="32" applyNumberFormat="1" applyFont="1" applyBorder="1"/>
    <xf numFmtId="9" fontId="26" fillId="0" borderId="12" xfId="32" applyNumberFormat="1" applyFont="1" applyBorder="1"/>
    <xf numFmtId="166" fontId="26" fillId="10" borderId="6" xfId="32" applyNumberFormat="1" applyFont="1" applyFill="1" applyBorder="1" applyAlignment="1" applyProtection="1">
      <alignment horizontal="center"/>
      <protection locked="0"/>
    </xf>
    <xf numFmtId="166" fontId="33" fillId="0" borderId="12" xfId="32" applyNumberFormat="1" applyFont="1" applyBorder="1"/>
    <xf numFmtId="166" fontId="33" fillId="0" borderId="0" xfId="32" applyNumberFormat="1" applyFont="1" applyBorder="1"/>
    <xf numFmtId="166" fontId="42" fillId="11" borderId="10" xfId="32" applyNumberFormat="1" applyFont="1" applyFill="1" applyBorder="1"/>
    <xf numFmtId="166" fontId="42" fillId="11" borderId="12" xfId="32" applyNumberFormat="1" applyFont="1" applyFill="1" applyBorder="1"/>
    <xf numFmtId="166" fontId="42" fillId="11" borderId="16" xfId="32" applyNumberFormat="1" applyFont="1" applyFill="1" applyBorder="1"/>
    <xf numFmtId="166" fontId="42" fillId="11" borderId="15" xfId="32" applyNumberFormat="1" applyFont="1" applyFill="1" applyBorder="1"/>
    <xf numFmtId="9" fontId="2" fillId="0" borderId="0" xfId="30" applyFont="1"/>
    <xf numFmtId="0" fontId="21" fillId="0" borderId="2" xfId="0" applyFont="1" applyFill="1" applyBorder="1" applyAlignment="1"/>
    <xf numFmtId="0" fontId="0" fillId="0" borderId="2" xfId="0" applyBorder="1" applyAlignment="1"/>
    <xf numFmtId="0" fontId="26" fillId="0" borderId="3" xfId="0" applyFont="1" applyFill="1" applyBorder="1" applyAlignment="1"/>
    <xf numFmtId="0" fontId="36" fillId="0" borderId="3" xfId="0" applyFont="1" applyBorder="1" applyAlignment="1"/>
    <xf numFmtId="0" fontId="26" fillId="0" borderId="6" xfId="0" applyFont="1" applyBorder="1" applyAlignment="1"/>
    <xf numFmtId="0" fontId="36" fillId="0" borderId="7" xfId="0" applyFont="1" applyBorder="1" applyAlignment="1"/>
    <xf numFmtId="0" fontId="26" fillId="0" borderId="6" xfId="0" applyFont="1" applyFill="1" applyBorder="1" applyAlignment="1"/>
    <xf numFmtId="0" fontId="26" fillId="11" borderId="0" xfId="0" applyFont="1" applyFill="1" applyBorder="1" applyAlignment="1"/>
    <xf numFmtId="0" fontId="36" fillId="11" borderId="0" xfId="0" applyFont="1" applyFill="1" applyBorder="1" applyAlignment="1"/>
    <xf numFmtId="0" fontId="22" fillId="10" borderId="6" xfId="0" applyFont="1" applyFill="1" applyBorder="1" applyAlignment="1">
      <alignment horizontal="center"/>
    </xf>
    <xf numFmtId="0" fontId="22" fillId="10" borderId="2" xfId="0" applyFont="1" applyFill="1" applyBorder="1" applyAlignment="1">
      <alignment horizontal="center"/>
    </xf>
    <xf numFmtId="0" fontId="22" fillId="10" borderId="7" xfId="0" applyFont="1" applyFill="1" applyBorder="1" applyAlignment="1">
      <alignment horizontal="center"/>
    </xf>
    <xf numFmtId="0" fontId="21" fillId="10" borderId="69" xfId="0" applyFont="1" applyFill="1" applyBorder="1" applyAlignment="1" applyProtection="1">
      <alignment horizontal="center" vertical="center"/>
    </xf>
    <xf numFmtId="0" fontId="21" fillId="10" borderId="70" xfId="0" applyFont="1" applyFill="1" applyBorder="1" applyAlignment="1" applyProtection="1">
      <alignment horizontal="center" vertical="center"/>
    </xf>
    <xf numFmtId="0" fontId="0" fillId="0" borderId="7" xfId="0" applyBorder="1" applyAlignment="1"/>
    <xf numFmtId="0" fontId="21" fillId="0" borderId="6" xfId="0" applyFont="1" applyBorder="1" applyAlignment="1"/>
    <xf numFmtId="0" fontId="35" fillId="0" borderId="7" xfId="0" applyFont="1" applyBorder="1" applyAlignment="1"/>
    <xf numFmtId="0" fontId="28" fillId="0" borderId="26" xfId="0" applyFont="1" applyBorder="1" applyAlignment="1">
      <alignment horizontal="center" vertical="center"/>
    </xf>
    <xf numFmtId="0" fontId="21" fillId="0" borderId="4" xfId="0" applyFont="1" applyBorder="1" applyAlignment="1">
      <alignment horizontal="center" vertical="center"/>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3" fontId="24" fillId="0" borderId="0" xfId="0" applyNumberFormat="1" applyFont="1" applyFill="1" applyBorder="1" applyAlignment="1">
      <alignment horizontal="center"/>
    </xf>
    <xf numFmtId="0" fontId="31" fillId="0" borderId="42" xfId="0" applyFont="1" applyBorder="1" applyAlignment="1">
      <alignment horizontal="center"/>
    </xf>
    <xf numFmtId="166" fontId="26" fillId="15" borderId="3" xfId="32" applyNumberFormat="1" applyFont="1" applyFill="1" applyBorder="1" applyAlignment="1" applyProtection="1">
      <alignment horizontal="center"/>
      <protection locked="0"/>
    </xf>
    <xf numFmtId="4" fontId="26" fillId="15" borderId="34" xfId="0" applyNumberFormat="1" applyFont="1" applyFill="1" applyBorder="1" applyAlignment="1">
      <alignment horizontal="center"/>
    </xf>
    <xf numFmtId="2" fontId="26" fillId="15" borderId="3" xfId="0" applyNumberFormat="1" applyFont="1" applyFill="1" applyBorder="1" applyAlignment="1">
      <alignment horizontal="center"/>
    </xf>
    <xf numFmtId="3" fontId="31" fillId="15" borderId="3" xfId="0" applyNumberFormat="1" applyFont="1" applyFill="1" applyBorder="1" applyAlignment="1" applyProtection="1"/>
    <xf numFmtId="3" fontId="26" fillId="0" borderId="3" xfId="0" applyNumberFormat="1" applyFont="1" applyFill="1" applyBorder="1" applyAlignment="1" applyProtection="1">
      <alignment horizontal="center"/>
      <protection locked="0"/>
    </xf>
    <xf numFmtId="3" fontId="26" fillId="15" borderId="3" xfId="0" applyNumberFormat="1" applyFont="1" applyFill="1" applyBorder="1" applyAlignment="1" applyProtection="1">
      <alignment horizontal="center"/>
      <protection locked="0"/>
    </xf>
    <xf numFmtId="3" fontId="26" fillId="15" borderId="3" xfId="0" applyNumberFormat="1" applyFont="1" applyFill="1" applyBorder="1" applyAlignment="1">
      <alignment horizontal="center"/>
    </xf>
    <xf numFmtId="3" fontId="26" fillId="0" borderId="3" xfId="32" applyNumberFormat="1" applyFont="1" applyFill="1" applyBorder="1" applyAlignment="1" applyProtection="1">
      <alignment horizontal="center"/>
      <protection locked="0"/>
    </xf>
    <xf numFmtId="0" fontId="24" fillId="16" borderId="0" xfId="0" applyFont="1" applyFill="1" applyBorder="1"/>
    <xf numFmtId="0" fontId="23" fillId="16" borderId="0" xfId="0" applyFont="1" applyFill="1"/>
    <xf numFmtId="0" fontId="21" fillId="16" borderId="16" xfId="0" applyFont="1" applyFill="1" applyBorder="1"/>
    <xf numFmtId="0" fontId="21" fillId="16" borderId="0" xfId="0" applyFont="1" applyFill="1" applyBorder="1"/>
    <xf numFmtId="0" fontId="21" fillId="16" borderId="0" xfId="0" applyFont="1" applyFill="1"/>
    <xf numFmtId="0" fontId="69" fillId="16" borderId="26" xfId="0" applyFont="1" applyFill="1" applyBorder="1"/>
    <xf numFmtId="0" fontId="23" fillId="16" borderId="4" xfId="0" applyFont="1" applyFill="1" applyBorder="1"/>
    <xf numFmtId="170" fontId="21" fillId="16" borderId="4" xfId="0" applyNumberFormat="1" applyFont="1" applyFill="1" applyBorder="1" applyAlignment="1">
      <alignment horizontal="center"/>
    </xf>
    <xf numFmtId="0" fontId="23" fillId="16" borderId="27" xfId="0" applyFont="1" applyFill="1" applyBorder="1"/>
    <xf numFmtId="0" fontId="69" fillId="16" borderId="28" xfId="0" applyFont="1" applyFill="1" applyBorder="1" applyAlignment="1">
      <alignment vertical="center"/>
    </xf>
    <xf numFmtId="0" fontId="69" fillId="16" borderId="0" xfId="0" applyFont="1" applyFill="1" applyBorder="1" applyAlignment="1">
      <alignment vertical="center" wrapText="1"/>
    </xf>
    <xf numFmtId="0" fontId="69" fillId="16" borderId="29" xfId="0" applyFont="1" applyFill="1" applyBorder="1" applyAlignment="1">
      <alignment vertical="center" wrapText="1"/>
    </xf>
    <xf numFmtId="0" fontId="69" fillId="16" borderId="30" xfId="0" applyFont="1" applyFill="1" applyBorder="1" applyAlignment="1">
      <alignment vertical="center" wrapText="1"/>
    </xf>
    <xf numFmtId="0" fontId="69" fillId="16" borderId="31" xfId="0" applyFont="1" applyFill="1" applyBorder="1" applyAlignment="1">
      <alignment vertical="center" wrapText="1"/>
    </xf>
    <xf numFmtId="0" fontId="69" fillId="16" borderId="32" xfId="0" applyFont="1" applyFill="1" applyBorder="1" applyAlignment="1">
      <alignment vertical="center" wrapText="1"/>
    </xf>
    <xf numFmtId="0" fontId="31" fillId="16" borderId="8" xfId="0" applyFont="1" applyFill="1" applyBorder="1"/>
    <xf numFmtId="0" fontId="26" fillId="16" borderId="11" xfId="0" applyFont="1" applyFill="1" applyBorder="1"/>
    <xf numFmtId="0" fontId="31" fillId="16" borderId="11" xfId="0" applyFont="1" applyFill="1" applyBorder="1"/>
    <xf numFmtId="0" fontId="24" fillId="16" borderId="35" xfId="0" applyFont="1" applyFill="1" applyBorder="1" applyProtection="1"/>
    <xf numFmtId="0" fontId="24" fillId="16" borderId="37" xfId="0" applyFont="1" applyFill="1" applyBorder="1" applyProtection="1"/>
    <xf numFmtId="0" fontId="21" fillId="16" borderId="11" xfId="0" applyFont="1" applyFill="1" applyBorder="1" applyProtection="1"/>
    <xf numFmtId="0" fontId="21" fillId="16" borderId="0" xfId="0" applyFont="1" applyFill="1" applyBorder="1" applyProtection="1"/>
    <xf numFmtId="0" fontId="26" fillId="16" borderId="11" xfId="0" applyFont="1" applyFill="1" applyBorder="1" applyProtection="1"/>
    <xf numFmtId="0" fontId="31" fillId="16" borderId="11" xfId="0" applyFont="1" applyFill="1" applyBorder="1" applyProtection="1"/>
    <xf numFmtId="0" fontId="24" fillId="16" borderId="0" xfId="0" applyFont="1" applyFill="1" applyBorder="1" applyProtection="1"/>
    <xf numFmtId="3" fontId="31" fillId="17" borderId="11" xfId="0" applyNumberFormat="1" applyFont="1" applyFill="1" applyBorder="1" applyAlignment="1" applyProtection="1">
      <protection locked="0"/>
    </xf>
    <xf numFmtId="0" fontId="26" fillId="16" borderId="13" xfId="0" applyFont="1" applyFill="1" applyBorder="1"/>
    <xf numFmtId="0" fontId="21" fillId="16" borderId="10" xfId="0" applyFont="1" applyFill="1" applyBorder="1"/>
    <xf numFmtId="0" fontId="21" fillId="16" borderId="11" xfId="0" applyFont="1" applyFill="1" applyBorder="1"/>
    <xf numFmtId="0" fontId="31" fillId="16" borderId="13" xfId="0" applyFont="1" applyFill="1" applyBorder="1"/>
    <xf numFmtId="0" fontId="21" fillId="16" borderId="15" xfId="0" applyFont="1" applyFill="1" applyBorder="1"/>
    <xf numFmtId="0" fontId="31" fillId="16" borderId="36" xfId="0" applyFont="1" applyFill="1" applyBorder="1"/>
    <xf numFmtId="0" fontId="24" fillId="16" borderId="37" xfId="0" applyFont="1" applyFill="1" applyBorder="1"/>
    <xf numFmtId="9" fontId="31" fillId="16" borderId="37" xfId="0" applyNumberFormat="1" applyFont="1" applyFill="1" applyBorder="1"/>
    <xf numFmtId="0" fontId="24" fillId="16" borderId="38" xfId="0" applyFont="1" applyFill="1" applyBorder="1"/>
    <xf numFmtId="0" fontId="31" fillId="16" borderId="37" xfId="0" applyFont="1" applyFill="1" applyBorder="1"/>
    <xf numFmtId="168" fontId="31" fillId="16" borderId="37" xfId="6" applyNumberFormat="1" applyFont="1" applyFill="1" applyBorder="1" applyAlignment="1">
      <alignment horizontal="center"/>
    </xf>
    <xf numFmtId="9" fontId="31" fillId="16" borderId="38" xfId="0" applyNumberFormat="1" applyFont="1" applyFill="1" applyBorder="1" applyAlignment="1">
      <alignment horizontal="center"/>
    </xf>
    <xf numFmtId="0" fontId="31" fillId="16" borderId="39" xfId="0" applyFont="1" applyFill="1" applyBorder="1"/>
    <xf numFmtId="0" fontId="24" fillId="16" borderId="40" xfId="0" applyFont="1" applyFill="1" applyBorder="1"/>
    <xf numFmtId="3" fontId="31" fillId="16" borderId="40" xfId="0" applyNumberFormat="1" applyFont="1" applyFill="1" applyBorder="1" applyAlignment="1">
      <alignment horizontal="centerContinuous"/>
    </xf>
    <xf numFmtId="3" fontId="24" fillId="16" borderId="41" xfId="0" applyNumberFormat="1" applyFont="1" applyFill="1" applyBorder="1" applyAlignment="1">
      <alignment horizontal="centerContinuous"/>
    </xf>
    <xf numFmtId="0" fontId="31" fillId="16" borderId="40" xfId="0" applyFont="1" applyFill="1" applyBorder="1"/>
    <xf numFmtId="3" fontId="31" fillId="16" borderId="40" xfId="0" quotePrefix="1" applyNumberFormat="1" applyFont="1" applyFill="1" applyBorder="1" applyAlignment="1">
      <alignment horizontal="center"/>
    </xf>
    <xf numFmtId="9" fontId="31" fillId="16" borderId="41" xfId="32" quotePrefix="1" applyNumberFormat="1" applyFont="1" applyFill="1" applyBorder="1" applyAlignment="1">
      <alignment horizontal="center"/>
    </xf>
    <xf numFmtId="0" fontId="41" fillId="16" borderId="39" xfId="0" applyFont="1" applyFill="1" applyBorder="1"/>
    <xf numFmtId="0" fontId="26" fillId="16" borderId="10" xfId="0" applyFont="1" applyFill="1" applyBorder="1"/>
    <xf numFmtId="0" fontId="26" fillId="16" borderId="12" xfId="0" applyFont="1" applyFill="1" applyBorder="1"/>
    <xf numFmtId="0" fontId="31" fillId="16" borderId="12" xfId="0" applyFont="1" applyFill="1" applyBorder="1"/>
    <xf numFmtId="166" fontId="26" fillId="16" borderId="12" xfId="32" applyNumberFormat="1" applyFont="1" applyFill="1" applyBorder="1"/>
    <xf numFmtId="3" fontId="31" fillId="0" borderId="11" xfId="0" applyNumberFormat="1" applyFont="1" applyFill="1" applyBorder="1" applyAlignment="1" applyProtection="1">
      <protection locked="0"/>
    </xf>
    <xf numFmtId="3" fontId="26" fillId="0" borderId="11" xfId="0" applyNumberFormat="1" applyFont="1" applyFill="1" applyBorder="1" applyAlignment="1" applyProtection="1">
      <protection locked="0"/>
    </xf>
    <xf numFmtId="0" fontId="26" fillId="0" borderId="11" xfId="0" applyFont="1" applyFill="1" applyBorder="1" applyAlignment="1"/>
    <xf numFmtId="166" fontId="32" fillId="0" borderId="12" xfId="32" applyNumberFormat="1" applyFont="1" applyFill="1" applyBorder="1" applyAlignment="1">
      <alignment horizontal="center"/>
    </xf>
    <xf numFmtId="166" fontId="32" fillId="0" borderId="12" xfId="32" applyNumberFormat="1" applyFont="1" applyFill="1" applyBorder="1" applyAlignment="1"/>
    <xf numFmtId="166" fontId="21" fillId="0" borderId="12" xfId="32" applyNumberFormat="1" applyFont="1" applyFill="1" applyBorder="1" applyAlignment="1"/>
    <xf numFmtId="171" fontId="31" fillId="0" borderId="11" xfId="5" applyNumberFormat="1" applyFont="1" applyFill="1" applyBorder="1" applyAlignment="1"/>
    <xf numFmtId="171" fontId="21" fillId="0" borderId="12" xfId="5" applyNumberFormat="1" applyFont="1" applyFill="1" applyBorder="1" applyAlignment="1">
      <alignment horizontal="center"/>
    </xf>
    <xf numFmtId="0" fontId="26" fillId="11" borderId="40" xfId="0" applyFont="1" applyFill="1" applyBorder="1"/>
    <xf numFmtId="3" fontId="26" fillId="11" borderId="40" xfId="0" applyNumberFormat="1" applyFont="1" applyFill="1" applyBorder="1"/>
    <xf numFmtId="166" fontId="31" fillId="16" borderId="37" xfId="0" applyNumberFormat="1" applyFont="1" applyFill="1" applyBorder="1"/>
    <xf numFmtId="0" fontId="26" fillId="16" borderId="72" xfId="0" applyFont="1" applyFill="1" applyBorder="1"/>
    <xf numFmtId="0" fontId="26" fillId="16" borderId="71" xfId="0" applyFont="1" applyFill="1" applyBorder="1"/>
    <xf numFmtId="0" fontId="12" fillId="2" borderId="0" xfId="0" applyFont="1" applyFill="1" applyAlignment="1" applyProtection="1">
      <alignment horizontal="center" vertical="center" textRotation="90"/>
    </xf>
    <xf numFmtId="0" fontId="0" fillId="0" borderId="0" xfId="0" applyAlignment="1">
      <alignment horizontal="center" vertical="center" textRotation="90"/>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3" fillId="0" borderId="3" xfId="0" applyFont="1" applyBorder="1" applyAlignment="1" applyProtection="1">
      <alignment horizontal="center"/>
    </xf>
    <xf numFmtId="0" fontId="2" fillId="0" borderId="44" xfId="0" applyFont="1" applyBorder="1" applyAlignment="1" applyProtection="1">
      <alignment horizontal="center" vertical="center"/>
      <protection locked="0"/>
    </xf>
    <xf numFmtId="0" fontId="2" fillId="0" borderId="44" xfId="0" applyFont="1" applyBorder="1" applyAlignment="1" applyProtection="1">
      <alignment horizontal="center" vertical="center"/>
    </xf>
    <xf numFmtId="0" fontId="17" fillId="0" borderId="65" xfId="0" applyFont="1" applyBorder="1" applyAlignment="1" applyProtection="1">
      <alignment horizontal="left" vertical="center" wrapText="1"/>
    </xf>
    <xf numFmtId="0" fontId="17" fillId="0" borderId="66" xfId="0" applyFont="1" applyBorder="1" applyAlignment="1" applyProtection="1">
      <alignment horizontal="left" vertical="center" wrapText="1"/>
    </xf>
    <xf numFmtId="0" fontId="17" fillId="0" borderId="67" xfId="0" applyFont="1" applyBorder="1" applyAlignment="1" applyProtection="1">
      <alignment horizontal="left" vertical="center" wrapText="1"/>
    </xf>
    <xf numFmtId="0" fontId="17" fillId="0" borderId="65" xfId="0" applyFont="1" applyBorder="1" applyAlignment="1" applyProtection="1">
      <alignment horizontal="center" vertical="center" wrapText="1"/>
    </xf>
    <xf numFmtId="0" fontId="17" fillId="0" borderId="66" xfId="0" applyFont="1" applyBorder="1" applyAlignment="1" applyProtection="1">
      <alignment horizontal="center" vertical="center" wrapText="1"/>
    </xf>
    <xf numFmtId="0" fontId="17" fillId="0" borderId="67" xfId="0" applyFont="1" applyBorder="1" applyAlignment="1" applyProtection="1">
      <alignment horizontal="center" vertical="center" wrapText="1"/>
    </xf>
    <xf numFmtId="0" fontId="17" fillId="0" borderId="45" xfId="0" applyFont="1" applyBorder="1" applyAlignment="1" applyProtection="1">
      <alignment horizontal="center" vertical="center" wrapText="1"/>
    </xf>
    <xf numFmtId="0" fontId="17" fillId="0" borderId="46" xfId="0" applyFont="1" applyBorder="1" applyAlignment="1" applyProtection="1">
      <alignment horizontal="center" vertical="center" wrapText="1"/>
    </xf>
    <xf numFmtId="0" fontId="17" fillId="0" borderId="47" xfId="0" applyFont="1" applyBorder="1" applyAlignment="1" applyProtection="1">
      <alignment horizontal="center" vertical="center" wrapText="1"/>
    </xf>
    <xf numFmtId="49" fontId="2" fillId="0" borderId="44" xfId="0" applyNumberFormat="1" applyFont="1" applyBorder="1" applyAlignment="1" applyProtection="1">
      <alignment horizontal="center" vertical="center"/>
    </xf>
    <xf numFmtId="0" fontId="13" fillId="0" borderId="8" xfId="0" applyFont="1" applyBorder="1" applyAlignment="1" applyProtection="1">
      <alignment horizontal="left" vertical="top"/>
    </xf>
    <xf numFmtId="0" fontId="13" fillId="0" borderId="9" xfId="0" applyFont="1" applyBorder="1" applyAlignment="1" applyProtection="1">
      <alignment horizontal="left" vertical="top"/>
    </xf>
    <xf numFmtId="0" fontId="13" fillId="0" borderId="10" xfId="0" applyFont="1" applyBorder="1" applyAlignment="1" applyProtection="1">
      <alignment horizontal="left" vertical="top"/>
    </xf>
    <xf numFmtId="173" fontId="2" fillId="0" borderId="44" xfId="0" applyNumberFormat="1" applyFont="1" applyBorder="1" applyAlignment="1" applyProtection="1">
      <alignment horizontal="right" vertical="center"/>
      <protection locked="0"/>
    </xf>
    <xf numFmtId="173" fontId="2" fillId="0" borderId="51" xfId="0" applyNumberFormat="1" applyFont="1" applyBorder="1" applyAlignment="1" applyProtection="1">
      <alignment horizontal="right" vertical="center"/>
      <protection locked="0"/>
    </xf>
    <xf numFmtId="49" fontId="2" fillId="0" borderId="21" xfId="0" applyNumberFormat="1" applyFont="1" applyBorder="1" applyAlignment="1" applyProtection="1">
      <alignment horizontal="left" vertical="center" indent="2"/>
      <protection locked="0"/>
    </xf>
    <xf numFmtId="49" fontId="2" fillId="0" borderId="44" xfId="0" applyNumberFormat="1" applyFont="1" applyBorder="1" applyAlignment="1" applyProtection="1">
      <alignment horizontal="left" vertical="center" indent="2"/>
      <protection locked="0"/>
    </xf>
    <xf numFmtId="49" fontId="2" fillId="0" borderId="44" xfId="0" applyNumberFormat="1" applyFont="1" applyBorder="1" applyAlignment="1" applyProtection="1">
      <alignment horizontal="center" vertical="center"/>
      <protection locked="0"/>
    </xf>
    <xf numFmtId="173" fontId="2" fillId="0" borderId="52" xfId="0" applyNumberFormat="1" applyFont="1" applyBorder="1" applyAlignment="1" applyProtection="1">
      <alignment horizontal="right" vertical="center"/>
      <protection locked="0"/>
    </xf>
    <xf numFmtId="173" fontId="2" fillId="0" borderId="43" xfId="0" applyNumberFormat="1" applyFont="1" applyBorder="1" applyAlignment="1" applyProtection="1">
      <alignment horizontal="right" vertical="center"/>
      <protection locked="0"/>
    </xf>
    <xf numFmtId="49" fontId="2" fillId="0" borderId="45" xfId="0" applyNumberFormat="1" applyFont="1" applyBorder="1" applyAlignment="1" applyProtection="1">
      <alignment horizontal="center" vertical="center"/>
      <protection locked="0"/>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173" fontId="13" fillId="0" borderId="53" xfId="0" applyNumberFormat="1" applyFont="1" applyBorder="1" applyAlignment="1" applyProtection="1">
      <alignment horizontal="right"/>
    </xf>
    <xf numFmtId="173" fontId="13" fillId="0" borderId="14" xfId="0" applyNumberFormat="1" applyFont="1" applyBorder="1" applyAlignment="1" applyProtection="1">
      <alignment horizontal="right"/>
    </xf>
    <xf numFmtId="0" fontId="2" fillId="0" borderId="64" xfId="0"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49" fontId="2" fillId="0" borderId="49"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5" fontId="0" fillId="0" borderId="13" xfId="0" applyNumberFormat="1" applyBorder="1" applyAlignment="1" applyProtection="1">
      <alignment horizontal="center" vertical="center"/>
      <protection locked="0"/>
    </xf>
    <xf numFmtId="0" fontId="3" fillId="0" borderId="1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13" fillId="0" borderId="58" xfId="0" applyFont="1" applyBorder="1" applyAlignment="1" applyProtection="1">
      <alignment horizontal="left"/>
    </xf>
    <xf numFmtId="0" fontId="13" fillId="0" borderId="59" xfId="0" applyFont="1" applyBorder="1" applyAlignment="1" applyProtection="1">
      <alignment horizontal="left"/>
    </xf>
    <xf numFmtId="0" fontId="13" fillId="0" borderId="60" xfId="0" applyFont="1" applyBorder="1" applyAlignment="1" applyProtection="1">
      <alignment horizontal="left"/>
    </xf>
    <xf numFmtId="0" fontId="2" fillId="0" borderId="61" xfId="0" applyFont="1" applyBorder="1" applyAlignment="1" applyProtection="1">
      <alignment horizontal="left"/>
    </xf>
    <xf numFmtId="0" fontId="2" fillId="0" borderId="62" xfId="0" applyFont="1" applyBorder="1" applyAlignment="1" applyProtection="1">
      <alignment horizontal="left"/>
    </xf>
    <xf numFmtId="0" fontId="2" fillId="0" borderId="63" xfId="0" applyFont="1" applyBorder="1" applyAlignment="1" applyProtection="1">
      <alignment horizontal="left"/>
    </xf>
    <xf numFmtId="0" fontId="13" fillId="0" borderId="8" xfId="0" applyFont="1" applyBorder="1" applyAlignment="1" applyProtection="1">
      <alignment horizontal="left"/>
    </xf>
    <xf numFmtId="0" fontId="13" fillId="0" borderId="9" xfId="0" applyFont="1" applyBorder="1" applyAlignment="1" applyProtection="1">
      <alignment horizontal="left"/>
    </xf>
    <xf numFmtId="0" fontId="13" fillId="0" borderId="10" xfId="0" applyFont="1" applyBorder="1" applyAlignment="1" applyProtection="1">
      <alignment horizontal="left"/>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2" fillId="0" borderId="54" xfId="0" applyNumberFormat="1" applyFont="1" applyBorder="1" applyAlignment="1" applyProtection="1">
      <alignment horizontal="center" vertical="center"/>
      <protection locked="0"/>
    </xf>
    <xf numFmtId="42" fontId="2" fillId="0" borderId="2" xfId="9" applyNumberFormat="1" applyFont="1" applyBorder="1" applyAlignment="1" applyProtection="1">
      <alignment horizontal="center" vertical="center"/>
      <protection locked="0"/>
    </xf>
    <xf numFmtId="0" fontId="2" fillId="0" borderId="6"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wrapText="1"/>
    </xf>
    <xf numFmtId="9" fontId="2" fillId="0" borderId="55" xfId="30" applyNumberFormat="1" applyFont="1" applyBorder="1" applyAlignment="1"/>
    <xf numFmtId="0" fontId="13" fillId="0" borderId="11" xfId="0" applyFont="1" applyBorder="1" applyAlignment="1" applyProtection="1">
      <alignment horizontal="left"/>
    </xf>
    <xf numFmtId="0" fontId="13" fillId="0" borderId="0" xfId="0" applyFont="1" applyBorder="1" applyAlignment="1" applyProtection="1">
      <alignment horizontal="left"/>
    </xf>
    <xf numFmtId="0" fontId="13" fillId="0" borderId="12" xfId="0" applyFont="1" applyBorder="1" applyAlignment="1" applyProtection="1">
      <alignment horizontal="left"/>
    </xf>
    <xf numFmtId="0" fontId="13" fillId="0" borderId="8" xfId="0" applyFont="1" applyBorder="1" applyAlignment="1" applyProtection="1">
      <alignment horizontal="left" vertical="top" wrapText="1"/>
    </xf>
    <xf numFmtId="0" fontId="13" fillId="0" borderId="9" xfId="0" applyFont="1" applyBorder="1" applyAlignment="1" applyProtection="1">
      <alignment horizontal="left" vertical="top" wrapText="1"/>
    </xf>
    <xf numFmtId="173" fontId="2" fillId="0" borderId="54" xfId="0" applyNumberFormat="1" applyFont="1" applyBorder="1" applyAlignment="1" applyProtection="1">
      <alignment horizontal="right" vertical="center"/>
      <protection locked="0"/>
    </xf>
    <xf numFmtId="173" fontId="2" fillId="0" borderId="20" xfId="0" applyNumberFormat="1" applyFont="1" applyBorder="1" applyAlignment="1" applyProtection="1">
      <alignment horizontal="right" vertical="center"/>
      <protection locked="0"/>
    </xf>
    <xf numFmtId="176" fontId="2" fillId="0" borderId="55" xfId="9" applyNumberFormat="1" applyFont="1" applyBorder="1" applyAlignment="1">
      <alignment horizontal="center"/>
    </xf>
    <xf numFmtId="0" fontId="2" fillId="0" borderId="2" xfId="0"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7" xfId="0" applyBorder="1" applyAlignment="1">
      <alignment horizontal="left" vertical="top" wrapText="1"/>
    </xf>
    <xf numFmtId="17" fontId="2" fillId="0" borderId="55" xfId="0" applyNumberFormat="1" applyFont="1" applyBorder="1" applyAlignment="1" applyProtection="1">
      <alignment horizontal="center"/>
    </xf>
    <xf numFmtId="0" fontId="2" fillId="0" borderId="55" xfId="0" applyFont="1" applyBorder="1" applyAlignment="1" applyProtection="1">
      <alignment horizontal="center"/>
    </xf>
    <xf numFmtId="0" fontId="2" fillId="0" borderId="56" xfId="0" applyFont="1" applyBorder="1" applyAlignment="1" applyProtection="1">
      <alignment horizontal="center"/>
    </xf>
    <xf numFmtId="17" fontId="2" fillId="0" borderId="46" xfId="0" applyNumberFormat="1"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0" fillId="0" borderId="13"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8" fillId="0" borderId="45" xfId="0" applyFont="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7" xfId="0" applyFont="1" applyBorder="1" applyAlignment="1" applyProtection="1">
      <alignment horizontal="center" vertical="center"/>
    </xf>
    <xf numFmtId="49" fontId="2" fillId="0" borderId="19" xfId="0" applyNumberFormat="1" applyFont="1" applyBorder="1" applyAlignment="1" applyProtection="1">
      <alignment horizontal="left" vertical="center" indent="2"/>
      <protection locked="0"/>
    </xf>
    <xf numFmtId="49" fontId="2" fillId="0" borderId="54" xfId="0" applyNumberFormat="1" applyFont="1" applyBorder="1" applyAlignment="1" applyProtection="1">
      <alignment horizontal="left" vertical="center" indent="2"/>
      <protection locked="0"/>
    </xf>
    <xf numFmtId="49" fontId="2" fillId="0" borderId="22" xfId="0" applyNumberFormat="1" applyFont="1" applyBorder="1" applyAlignment="1" applyProtection="1">
      <alignment horizontal="left" vertical="center" indent="2"/>
      <protection locked="0"/>
    </xf>
    <xf numFmtId="49" fontId="2" fillId="0" borderId="52" xfId="0" applyNumberFormat="1" applyFont="1" applyBorder="1" applyAlignment="1" applyProtection="1">
      <alignment horizontal="left" vertical="center" indent="2"/>
      <protection locked="0"/>
    </xf>
    <xf numFmtId="42" fontId="2" fillId="0" borderId="55" xfId="9" applyNumberFormat="1" applyFont="1" applyBorder="1" applyAlignment="1" applyProtection="1">
      <alignment horizontal="center" vertical="center"/>
      <protection locked="0"/>
    </xf>
    <xf numFmtId="0" fontId="18" fillId="0" borderId="48" xfId="0" applyFont="1" applyBorder="1" applyAlignment="1" applyProtection="1">
      <alignment horizontal="center" vertical="center"/>
    </xf>
    <xf numFmtId="0" fontId="18" fillId="0" borderId="49" xfId="0" applyFont="1" applyBorder="1" applyAlignment="1" applyProtection="1">
      <alignment horizontal="center" vertical="center"/>
    </xf>
    <xf numFmtId="0" fontId="18" fillId="0" borderId="50" xfId="0" applyFont="1" applyBorder="1" applyAlignment="1" applyProtection="1">
      <alignment horizontal="center" vertical="center"/>
    </xf>
    <xf numFmtId="2" fontId="2" fillId="0" borderId="53" xfId="0" applyNumberFormat="1" applyFont="1" applyBorder="1" applyAlignment="1" applyProtection="1">
      <alignment horizontal="right"/>
      <protection locked="0"/>
    </xf>
    <xf numFmtId="2" fontId="2" fillId="0" borderId="1" xfId="0" applyNumberFormat="1" applyFont="1" applyBorder="1" applyAlignment="1" applyProtection="1">
      <alignment horizontal="right"/>
      <protection locked="0"/>
    </xf>
    <xf numFmtId="2" fontId="2" fillId="0" borderId="14" xfId="0" applyNumberFormat="1" applyFont="1" applyBorder="1" applyAlignment="1" applyProtection="1">
      <alignment horizontal="right"/>
      <protection locked="0"/>
    </xf>
    <xf numFmtId="0" fontId="22" fillId="0" borderId="28" xfId="0" applyFont="1" applyBorder="1" applyAlignment="1">
      <alignment horizontal="center"/>
    </xf>
    <xf numFmtId="0" fontId="20" fillId="0" borderId="0" xfId="0" applyFont="1" applyBorder="1" applyAlignment="1">
      <alignment horizontal="center"/>
    </xf>
    <xf numFmtId="14" fontId="26" fillId="0" borderId="0" xfId="0" applyNumberFormat="1" applyFont="1" applyBorder="1" applyAlignment="1">
      <alignment horizontal="left"/>
    </xf>
    <xf numFmtId="0" fontId="21" fillId="10" borderId="9" xfId="0" applyFont="1" applyFill="1"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21" fillId="10" borderId="2" xfId="0"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0" fontId="69" fillId="16" borderId="28" xfId="0" applyFont="1" applyFill="1" applyBorder="1" applyAlignment="1">
      <alignment horizontal="left" vertical="center" wrapText="1"/>
    </xf>
    <xf numFmtId="0" fontId="69" fillId="16" borderId="0" xfId="0" applyFont="1" applyFill="1" applyBorder="1" applyAlignment="1">
      <alignment horizontal="left" vertical="center" wrapText="1"/>
    </xf>
    <xf numFmtId="0" fontId="69" fillId="16" borderId="29" xfId="0" applyFont="1" applyFill="1" applyBorder="1" applyAlignment="1">
      <alignment horizontal="left" vertical="center" wrapText="1"/>
    </xf>
    <xf numFmtId="0" fontId="26" fillId="16" borderId="6" xfId="0" applyFont="1" applyFill="1" applyBorder="1" applyAlignment="1"/>
    <xf numFmtId="0" fontId="0" fillId="16" borderId="7" xfId="0" applyFill="1" applyBorder="1" applyAlignment="1"/>
    <xf numFmtId="0" fontId="39" fillId="16" borderId="6" xfId="0" applyFont="1" applyFill="1" applyBorder="1" applyAlignment="1" applyProtection="1">
      <protection locked="0"/>
    </xf>
    <xf numFmtId="0" fontId="40" fillId="16" borderId="7" xfId="0" applyFont="1" applyFill="1" applyBorder="1" applyAlignment="1" applyProtection="1">
      <protection locked="0"/>
    </xf>
    <xf numFmtId="0" fontId="21" fillId="16" borderId="6" xfId="0" applyFont="1" applyFill="1" applyBorder="1" applyAlignment="1" applyProtection="1">
      <protection locked="0"/>
    </xf>
    <xf numFmtId="0" fontId="35" fillId="16" borderId="7" xfId="0" applyFont="1" applyFill="1" applyBorder="1" applyAlignment="1" applyProtection="1">
      <protection locked="0"/>
    </xf>
    <xf numFmtId="0" fontId="0" fillId="16" borderId="0" xfId="0" applyFill="1" applyBorder="1"/>
    <xf numFmtId="0" fontId="0" fillId="16" borderId="29" xfId="0" applyFill="1" applyBorder="1"/>
    <xf numFmtId="0" fontId="0" fillId="16" borderId="28" xfId="0" applyFill="1" applyBorder="1"/>
    <xf numFmtId="0" fontId="26" fillId="16" borderId="6" xfId="0" applyFont="1" applyFill="1" applyBorder="1" applyAlignment="1" applyProtection="1">
      <protection locked="0"/>
    </xf>
    <xf numFmtId="0" fontId="0" fillId="16" borderId="7" xfId="0" applyFill="1" applyBorder="1" applyAlignment="1" applyProtection="1">
      <protection locked="0"/>
    </xf>
    <xf numFmtId="0" fontId="27" fillId="16" borderId="0" xfId="0" applyFont="1" applyFill="1" applyBorder="1" applyAlignment="1" applyProtection="1">
      <alignment horizontal="center"/>
      <protection locked="0"/>
    </xf>
    <xf numFmtId="0" fontId="20" fillId="16" borderId="0" xfId="0" applyFont="1" applyFill="1" applyBorder="1" applyAlignment="1" applyProtection="1">
      <protection locked="0"/>
    </xf>
    <xf numFmtId="0" fontId="70" fillId="16" borderId="0" xfId="0" applyFont="1" applyFill="1" applyBorder="1" applyAlignment="1" applyProtection="1">
      <alignment horizontal="center"/>
      <protection locked="0"/>
    </xf>
    <xf numFmtId="0" fontId="70" fillId="16" borderId="0" xfId="0" applyFont="1" applyFill="1" applyBorder="1" applyAlignment="1" applyProtection="1">
      <protection locked="0"/>
    </xf>
    <xf numFmtId="0" fontId="22" fillId="10" borderId="6" xfId="0" applyFont="1" applyFill="1" applyBorder="1" applyAlignment="1">
      <alignment horizontal="center"/>
    </xf>
    <xf numFmtId="0" fontId="22" fillId="10" borderId="2" xfId="0" applyFont="1" applyFill="1" applyBorder="1" applyAlignment="1">
      <alignment horizontal="center"/>
    </xf>
    <xf numFmtId="0" fontId="22" fillId="10" borderId="7" xfId="0" applyFont="1" applyFill="1" applyBorder="1" applyAlignment="1">
      <alignment horizontal="center"/>
    </xf>
    <xf numFmtId="0" fontId="22" fillId="16" borderId="0" xfId="0" applyFont="1" applyFill="1" applyBorder="1" applyAlignment="1" applyProtection="1">
      <alignment horizontal="center"/>
      <protection locked="0"/>
    </xf>
    <xf numFmtId="0" fontId="21" fillId="16" borderId="0" xfId="0" applyFont="1" applyFill="1" applyBorder="1" applyAlignment="1" applyProtection="1">
      <protection locked="0"/>
    </xf>
    <xf numFmtId="190" fontId="22" fillId="16" borderId="0" xfId="0" applyNumberFormat="1" applyFont="1" applyFill="1" applyBorder="1" applyAlignment="1" applyProtection="1">
      <alignment horizontal="center"/>
      <protection locked="0"/>
    </xf>
    <xf numFmtId="190" fontId="21" fillId="16" borderId="0" xfId="0" applyNumberFormat="1" applyFont="1" applyFill="1" applyBorder="1" applyAlignment="1" applyProtection="1">
      <protection locked="0"/>
    </xf>
    <xf numFmtId="0" fontId="26" fillId="16" borderId="6" xfId="0" applyFont="1" applyFill="1" applyBorder="1" applyAlignment="1">
      <alignment horizontal="left"/>
    </xf>
    <xf numFmtId="0" fontId="26" fillId="16" borderId="7" xfId="0" applyFont="1" applyFill="1" applyBorder="1" applyAlignment="1">
      <alignment horizontal="left"/>
    </xf>
    <xf numFmtId="0" fontId="28" fillId="10" borderId="68" xfId="0" applyFont="1" applyFill="1" applyBorder="1" applyAlignment="1" applyProtection="1">
      <alignment horizontal="center" vertical="center"/>
    </xf>
    <xf numFmtId="0" fontId="21" fillId="10" borderId="69" xfId="0" applyFont="1" applyFill="1" applyBorder="1" applyAlignment="1" applyProtection="1">
      <alignment horizontal="center" vertical="center"/>
    </xf>
    <xf numFmtId="0" fontId="21" fillId="10" borderId="70" xfId="0" applyFont="1" applyFill="1" applyBorder="1" applyAlignment="1" applyProtection="1">
      <alignment horizontal="center" vertical="center"/>
    </xf>
  </cellXfs>
  <cellStyles count="48">
    <cellStyle name="args.style" xfId="1"/>
    <cellStyle name="Calc Currency (0)" xfId="2"/>
    <cellStyle name="Comma" xfId="3" builtinId="3"/>
    <cellStyle name="Comma [0]_Book1" xfId="4"/>
    <cellStyle name="Comma 2" xfId="5"/>
    <cellStyle name="Comma_Franchise profit. model 9.0" xfId="6"/>
    <cellStyle name="Copied" xfId="7"/>
    <cellStyle name="COST1" xfId="8"/>
    <cellStyle name="Currency" xfId="9" builtinId="4"/>
    <cellStyle name="Dezimal_Templ_Out_Ger_0301corr" xfId="10"/>
    <cellStyle name="Entered" xfId="11"/>
    <cellStyle name="Euro" xfId="12"/>
    <cellStyle name="Grey" xfId="13"/>
    <cellStyle name="Header1" xfId="14"/>
    <cellStyle name="Header2" xfId="15"/>
    <cellStyle name="Input [yellow]" xfId="16"/>
    <cellStyle name="Input Cells" xfId="17"/>
    <cellStyle name="Linked Cells" xfId="18"/>
    <cellStyle name="Millares [0]_VIRUS-EDY" xfId="19"/>
    <cellStyle name="Millares_VIRUS-EDY" xfId="20"/>
    <cellStyle name="Milliers [0]_!!!GO" xfId="21"/>
    <cellStyle name="Milliers_!!!GO" xfId="22"/>
    <cellStyle name="Monétaire [0]_!!!GO" xfId="23"/>
    <cellStyle name="Monétaire_!!!GO" xfId="24"/>
    <cellStyle name="Normal" xfId="0" builtinId="0"/>
    <cellStyle name="Normal - Style1" xfId="25"/>
    <cellStyle name="Normal_Book1" xfId="26"/>
    <cellStyle name="O…‹aO‚e [0.00]_Region Orders (2)" xfId="27"/>
    <cellStyle name="O…‹aO‚e_Region Orders (2)" xfId="28"/>
    <cellStyle name="per.style" xfId="29"/>
    <cellStyle name="Percent" xfId="30" builtinId="5"/>
    <cellStyle name="Percent [2]" xfId="31"/>
    <cellStyle name="Percent 2" xfId="32"/>
    <cellStyle name="PERCENTAGE" xfId="33"/>
    <cellStyle name="pricing" xfId="34"/>
    <cellStyle name="PSChar" xfId="35"/>
    <cellStyle name="RevList" xfId="36"/>
    <cellStyle name="SAPBEXstdItem" xfId="37"/>
    <cellStyle name="SAPError" xfId="38"/>
    <cellStyle name="SAPKey" xfId="39"/>
    <cellStyle name="SAPLocked" xfId="40"/>
    <cellStyle name="SAPOutput" xfId="41"/>
    <cellStyle name="SAPSpace" xfId="42"/>
    <cellStyle name="SAPText" xfId="43"/>
    <cellStyle name="SAPUnLocked" xfId="44"/>
    <cellStyle name="Standaard_Sp00Su00DeptPlan - Apparel" xfId="45"/>
    <cellStyle name="Standard_Bottom up Ettlinger Tor" xfId="46"/>
    <cellStyle name="Subtotal" xfId="47"/>
  </cellStyles>
  <dxfs count="5">
    <dxf>
      <font>
        <b/>
        <i val="0"/>
        <condense val="0"/>
        <extend val="0"/>
      </font>
      <fill>
        <patternFill>
          <bgColor indexed="9"/>
        </patternFill>
      </fill>
    </dxf>
    <dxf>
      <font>
        <b/>
        <i val="0"/>
        <condense val="0"/>
        <extend val="0"/>
      </font>
      <fill>
        <patternFill>
          <bgColor indexed="31"/>
        </patternFill>
      </fill>
    </dxf>
    <dxf>
      <font>
        <b/>
        <i val="0"/>
        <condense val="0"/>
        <extend val="0"/>
        <color indexed="10"/>
      </font>
      <fill>
        <patternFill>
          <bgColor indexed="43"/>
        </patternFill>
      </fill>
    </dxf>
    <dxf>
      <font>
        <condense val="0"/>
        <extend val="0"/>
        <color indexed="9"/>
      </font>
    </dxf>
    <dxf>
      <font>
        <b/>
        <i val="0"/>
        <condense val="0"/>
        <extend val="0"/>
        <color indexed="10"/>
      </font>
    </dxf>
  </dxfs>
  <tableStyles count="0" defaultTableStyle="TableStyleMedium9" defaultPivotStyle="PivotStyleLight16"/>
  <colors>
    <mruColors>
      <color rgb="FFFFFF99"/>
      <color rgb="FFCCCCFF"/>
      <color rgb="FF99CCFF"/>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15</xdr:col>
      <xdr:colOff>28575</xdr:colOff>
      <xdr:row>0</xdr:row>
      <xdr:rowOff>19050</xdr:rowOff>
    </xdr:from>
    <xdr:to>
      <xdr:col>16</xdr:col>
      <xdr:colOff>285750</xdr:colOff>
      <xdr:row>2</xdr:row>
      <xdr:rowOff>19050</xdr:rowOff>
    </xdr:to>
    <xdr:pic>
      <xdr:nvPicPr>
        <xdr:cNvPr id="18535" name="Picture 10"/>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6372225" y="19050"/>
          <a:ext cx="638175" cy="24765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662940</xdr:colOff>
      <xdr:row>10</xdr:row>
      <xdr:rowOff>57150</xdr:rowOff>
    </xdr:from>
    <xdr:to>
      <xdr:col>5</xdr:col>
      <xdr:colOff>83813</xdr:colOff>
      <xdr:row>14</xdr:row>
      <xdr:rowOff>38100</xdr:rowOff>
    </xdr:to>
    <xdr:sp macro="" textlink="">
      <xdr:nvSpPr>
        <xdr:cNvPr id="16387" name="WordArt 3"/>
        <xdr:cNvSpPr>
          <a:spLocks noChangeArrowheads="1" noChangeShapeType="1" noTextEdit="1"/>
        </xdr:cNvSpPr>
      </xdr:nvSpPr>
      <xdr:spPr bwMode="auto">
        <a:xfrm>
          <a:off x="1276350" y="1676400"/>
          <a:ext cx="3429000" cy="647700"/>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solidFill>
                <a:srgbClr val="FF0000">
                  <a:alpha val="39999"/>
                </a:srgbClr>
              </a:solidFill>
              <a:effectLst/>
              <a:latin typeface="Arial Black"/>
            </a:rPr>
            <a:t>Example Only</a:t>
          </a:r>
          <a:endParaRPr lang="el-GR" sz="3600" kern="10" spc="0">
            <a:ln w="9525">
              <a:solidFill>
                <a:srgbClr val="000000"/>
              </a:solidFill>
              <a:round/>
              <a:headEnd/>
              <a:tailEnd/>
            </a:ln>
            <a:solidFill>
              <a:srgbClr val="FF0000">
                <a:alpha val="39999"/>
              </a:srgbClr>
            </a:solidFill>
            <a:effectLst/>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1219200</xdr:colOff>
      <xdr:row>1</xdr:row>
      <xdr:rowOff>47625</xdr:rowOff>
    </xdr:from>
    <xdr:to>
      <xdr:col>9</xdr:col>
      <xdr:colOff>2133600</xdr:colOff>
      <xdr:row>2</xdr:row>
      <xdr:rowOff>76200</xdr:rowOff>
    </xdr:to>
    <xdr:pic>
      <xdr:nvPicPr>
        <xdr:cNvPr id="19706" name="Picture 1" descr="black swoosh"/>
        <xdr:cNvPicPr>
          <a:picLocks noChangeAspect="1" noChangeArrowheads="1"/>
        </xdr:cNvPicPr>
      </xdr:nvPicPr>
      <xdr:blipFill>
        <a:blip xmlns:r="http://schemas.openxmlformats.org/officeDocument/2006/relationships" r:embed="rId1" cstate="print"/>
        <a:srcRect/>
        <a:stretch>
          <a:fillRect/>
        </a:stretch>
      </xdr:blipFill>
      <xdr:spPr bwMode="auto">
        <a:xfrm>
          <a:off x="10696575" y="238125"/>
          <a:ext cx="914400" cy="323850"/>
        </a:xfrm>
        <a:prstGeom prst="rect">
          <a:avLst/>
        </a:prstGeom>
        <a:noFill/>
        <a:ln w="9525">
          <a:noFill/>
          <a:miter lim="800000"/>
          <a:headEnd/>
          <a:tailEnd/>
        </a:ln>
      </xdr:spPr>
    </xdr:pic>
    <xdr:clientData/>
  </xdr:twoCellAnchor>
  <xdr:twoCellAnchor editAs="oneCell">
    <xdr:from>
      <xdr:col>21</xdr:col>
      <xdr:colOff>323850</xdr:colOff>
      <xdr:row>1</xdr:row>
      <xdr:rowOff>114300</xdr:rowOff>
    </xdr:from>
    <xdr:to>
      <xdr:col>23</xdr:col>
      <xdr:colOff>28575</xdr:colOff>
      <xdr:row>2</xdr:row>
      <xdr:rowOff>161925</xdr:rowOff>
    </xdr:to>
    <xdr:pic>
      <xdr:nvPicPr>
        <xdr:cNvPr id="19707" name="Picture 4" descr="black swoosh"/>
        <xdr:cNvPicPr>
          <a:picLocks noChangeAspect="1" noChangeArrowheads="1"/>
        </xdr:cNvPicPr>
      </xdr:nvPicPr>
      <xdr:blipFill>
        <a:blip xmlns:r="http://schemas.openxmlformats.org/officeDocument/2006/relationships" r:embed="rId1" cstate="print"/>
        <a:srcRect/>
        <a:stretch>
          <a:fillRect/>
        </a:stretch>
      </xdr:blipFill>
      <xdr:spPr bwMode="auto">
        <a:xfrm>
          <a:off x="19059525" y="304800"/>
          <a:ext cx="923925" cy="342900"/>
        </a:xfrm>
        <a:prstGeom prst="rect">
          <a:avLst/>
        </a:prstGeom>
        <a:noFill/>
        <a:ln w="9525">
          <a:noFill/>
          <a:miter lim="800000"/>
          <a:headEnd/>
          <a:tailEnd/>
        </a:ln>
      </xdr:spPr>
    </xdr:pic>
    <xdr:clientData/>
  </xdr:twoCellAnchor>
  <xdr:twoCellAnchor>
    <xdr:from>
      <xdr:col>3</xdr:col>
      <xdr:colOff>57150</xdr:colOff>
      <xdr:row>13</xdr:row>
      <xdr:rowOff>47625</xdr:rowOff>
    </xdr:from>
    <xdr:to>
      <xdr:col>6</xdr:col>
      <xdr:colOff>255279</xdr:colOff>
      <xdr:row>16</xdr:row>
      <xdr:rowOff>49602</xdr:rowOff>
    </xdr:to>
    <xdr:sp macro="" textlink="">
      <xdr:nvSpPr>
        <xdr:cNvPr id="19462" name="WordArt 6"/>
        <xdr:cNvSpPr>
          <a:spLocks noChangeArrowheads="1" noChangeShapeType="1" noTextEdit="1"/>
        </xdr:cNvSpPr>
      </xdr:nvSpPr>
      <xdr:spPr bwMode="auto">
        <a:xfrm>
          <a:off x="3867150" y="2714625"/>
          <a:ext cx="3429000" cy="6000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solidFill>
                <a:srgbClr val="FF0000">
                  <a:alpha val="39999"/>
                </a:srgbClr>
              </a:solidFill>
              <a:effectLst/>
              <a:latin typeface="Arial Black"/>
            </a:rPr>
            <a:t>Example Only</a:t>
          </a:r>
          <a:endParaRPr lang="el-GR" sz="3600" kern="10" spc="0">
            <a:ln w="9525">
              <a:solidFill>
                <a:srgbClr val="000000"/>
              </a:solidFill>
              <a:round/>
              <a:headEnd/>
              <a:tailEnd/>
            </a:ln>
            <a:solidFill>
              <a:srgbClr val="FF0000">
                <a:alpha val="39999"/>
              </a:srgbClr>
            </a:solidFill>
            <a:effectLst/>
            <a:latin typeface="Arial Black"/>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180975</xdr:colOff>
      <xdr:row>24</xdr:row>
      <xdr:rowOff>9525</xdr:rowOff>
    </xdr:from>
    <xdr:to>
      <xdr:col>7</xdr:col>
      <xdr:colOff>180975</xdr:colOff>
      <xdr:row>27</xdr:row>
      <xdr:rowOff>142875</xdr:rowOff>
    </xdr:to>
    <xdr:sp macro="" textlink="">
      <xdr:nvSpPr>
        <xdr:cNvPr id="30748" name="Line 4"/>
        <xdr:cNvSpPr>
          <a:spLocks noChangeShapeType="1"/>
        </xdr:cNvSpPr>
      </xdr:nvSpPr>
      <xdr:spPr bwMode="auto">
        <a:xfrm>
          <a:off x="7743825" y="5286375"/>
          <a:ext cx="0" cy="704850"/>
        </a:xfrm>
        <a:prstGeom prst="line">
          <a:avLst/>
        </a:prstGeom>
        <a:noFill/>
        <a:ln w="9525">
          <a:solidFill>
            <a:srgbClr val="000000"/>
          </a:solidFill>
          <a:round/>
          <a:headEnd/>
          <a:tailEnd type="triangle" w="med" len="med"/>
        </a:ln>
      </xdr:spPr>
    </xdr:sp>
    <xdr:clientData/>
  </xdr:twoCellAnchor>
  <xdr:twoCellAnchor>
    <xdr:from>
      <xdr:col>0</xdr:col>
      <xdr:colOff>0</xdr:colOff>
      <xdr:row>7</xdr:row>
      <xdr:rowOff>0</xdr:rowOff>
    </xdr:from>
    <xdr:to>
      <xdr:col>4</xdr:col>
      <xdr:colOff>619955</xdr:colOff>
      <xdr:row>9</xdr:row>
      <xdr:rowOff>48846</xdr:rowOff>
    </xdr:to>
    <xdr:sp macro="" textlink="">
      <xdr:nvSpPr>
        <xdr:cNvPr id="10" name="Rectangle 9"/>
        <xdr:cNvSpPr/>
      </xdr:nvSpPr>
      <xdr:spPr bwMode="auto">
        <a:xfrm>
          <a:off x="0" y="1392115"/>
          <a:ext cx="4991686" cy="80596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lang="en-US" sz="1400" b="1"/>
            <a:t>                           GENERAL</a:t>
          </a:r>
          <a:r>
            <a:rPr lang="en-US" sz="1400" b="1" baseline="0"/>
            <a:t> REMARKS</a:t>
          </a:r>
          <a:endParaRPr lang="en-US" sz="1400" b="1"/>
        </a:p>
        <a:p>
          <a:pPr algn="l"/>
          <a:r>
            <a:rPr lang="en-US" sz="1400" b="1"/>
            <a:t>1.</a:t>
          </a:r>
          <a:r>
            <a:rPr lang="en-US" sz="1400" b="1" baseline="0"/>
            <a:t> </a:t>
          </a:r>
          <a:r>
            <a:rPr lang="el-GR" sz="1400" b="1" baseline="0"/>
            <a:t> </a:t>
          </a:r>
          <a:r>
            <a:rPr lang="en-US" sz="1400" b="1" baseline="0"/>
            <a:t>Fill in all thE "Blue" cells on both parts </a:t>
          </a:r>
          <a:r>
            <a:rPr lang="el-GR" sz="1400" b="1" baseline="0"/>
            <a:t>  </a:t>
          </a:r>
          <a:endParaRPr lang="en-US" sz="1400" b="1" baseline="0"/>
        </a:p>
        <a:p>
          <a:pPr algn="l"/>
          <a:r>
            <a:rPr lang="en-US" sz="1400" b="1" baseline="0"/>
            <a:t>2. </a:t>
          </a:r>
          <a:r>
            <a:rPr lang="el-GR" sz="1400" b="1" baseline="0"/>
            <a:t> </a:t>
          </a:r>
          <a:r>
            <a:rPr lang="en-US" sz="1400" b="1" baseline="0"/>
            <a:t>The "White" cells are calculated automatically.</a:t>
          </a:r>
        </a:p>
      </xdr:txBody>
    </xdr:sp>
    <xdr:clientData/>
  </xdr:twoCellAnchor>
  <xdr:twoCellAnchor>
    <xdr:from>
      <xdr:col>2</xdr:col>
      <xdr:colOff>244235</xdr:colOff>
      <xdr:row>7</xdr:row>
      <xdr:rowOff>378560</xdr:rowOff>
    </xdr:from>
    <xdr:to>
      <xdr:col>2</xdr:col>
      <xdr:colOff>647211</xdr:colOff>
      <xdr:row>11</xdr:row>
      <xdr:rowOff>109903</xdr:rowOff>
    </xdr:to>
    <xdr:cxnSp macro="">
      <xdr:nvCxnSpPr>
        <xdr:cNvPr id="5" name="Straight Arrow Connector 4"/>
        <xdr:cNvCxnSpPr/>
      </xdr:nvCxnSpPr>
      <xdr:spPr bwMode="auto">
        <a:xfrm rot="16200000" flipH="1">
          <a:off x="2802551" y="2021013"/>
          <a:ext cx="903651" cy="402976"/>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2</xdr:col>
      <xdr:colOff>12211</xdr:colOff>
      <xdr:row>8</xdr:row>
      <xdr:rowOff>109903</xdr:rowOff>
    </xdr:from>
    <xdr:to>
      <xdr:col>2</xdr:col>
      <xdr:colOff>488461</xdr:colOff>
      <xdr:row>13</xdr:row>
      <xdr:rowOff>122115</xdr:rowOff>
    </xdr:to>
    <xdr:cxnSp macro="">
      <xdr:nvCxnSpPr>
        <xdr:cNvPr id="9" name="Straight Arrow Connector 8"/>
        <xdr:cNvCxnSpPr/>
      </xdr:nvCxnSpPr>
      <xdr:spPr bwMode="auto">
        <a:xfrm rot="16200000" flipH="1">
          <a:off x="2533894" y="2338509"/>
          <a:ext cx="1050192" cy="476250"/>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2</xdr:col>
      <xdr:colOff>256441</xdr:colOff>
      <xdr:row>7</xdr:row>
      <xdr:rowOff>366348</xdr:rowOff>
    </xdr:from>
    <xdr:to>
      <xdr:col>8</xdr:col>
      <xdr:colOff>232022</xdr:colOff>
      <xdr:row>23</xdr:row>
      <xdr:rowOff>109903</xdr:rowOff>
    </xdr:to>
    <xdr:cxnSp macro="">
      <xdr:nvCxnSpPr>
        <xdr:cNvPr id="11" name="Straight Arrow Connector 10"/>
        <xdr:cNvCxnSpPr/>
      </xdr:nvCxnSpPr>
      <xdr:spPr bwMode="auto">
        <a:xfrm>
          <a:off x="3065095" y="1758463"/>
          <a:ext cx="5824908" cy="3468075"/>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HENS-SVR-02\Users1$\Documents%20and%20Settings\fwart\Local%20Settings\Temporary%20Internet%20Files\OLK15\KPI%20sheet%20Schiphol%20Airport%20last%20one%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HENS-SVR-02\Users1$\WINDOWS\TEMP\TENTATIVO%20DI%20CONNESSIONE%20A%20HYP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ENS-SVR-02\Users1$\ACHUBA\TEMPL98\LATEST\L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HENS-SVR-02\Users1$\SHARED\NSC-SAP\Forecast%20Templates\Croa_Fcst_out_Directli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HENS-SVR-02\Users1$\FINANCE\Proforma\Proforma%20&amp;%20AR\UK\Bicester\Bicester%20proforma%2016%20jun_Jo%20How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HENS-SVR-02\Users1$\Documents%20and%20Settings\rheuve\My%20Documents\Nike%20Factory%20Stores\Italy\Fidenza\Finance%20Fidenza\Proforma%20Fidenza%20April%2011%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THENS-SVR-02\Users1$\Documents%20and%20Settings\dharm\Local%20Settings\Temporary%20Internet%20Files\OLK7\MasterBudget%20arlanda1_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THENS-SVR-02\Users1$\Documents%20and%20Settings\dharm\Local%20Settings\Temporary%20Internet%20Files\OLK7\Arlanda%20fcast%20aug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THENS-SVR-02\Users1$\SHARED\NSC-SAP\Reporting\IEXCEL\iP&amp;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HENS-SVR-02\Users1$\Business%20Planning\FY%202005\FY05%20Actuals\02%20July%2004\FY04%20-%20Malaga%20P&amp;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THENS-SVR-02\Users1$\FINANCE\Proforma\OTHER\Analysis\PTI%20analysis\aa_PTI%20analysis%20Budget%20FY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AR"/>
      <sheetName val="FACTORY STORE INCOME STATEM 2.4"/>
      <sheetName val="FACTORY STORE INCOME STATEM 2.6"/>
      <sheetName val="FACTORY STORE INCOME STATEM BE"/>
      <sheetName val="Sheet1"/>
      <sheetName val="Assumptions"/>
      <sheetName val="MMV Cap budget"/>
      <sheetName val="Front Page"/>
      <sheetName val="AR WORKINGS"/>
      <sheetName val="Main IRR"/>
      <sheetName val="Sales Trends"/>
      <sheetName val="Lease schedule  600m2"/>
      <sheetName val="Lease schedule 719m2"/>
      <sheetName val="RE Sales Estimate"/>
      <sheetName val="Summary for 1 store per country"/>
      <sheetName val="Metzingen 03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minder"/>
      <sheetName val="Recap total sales per store"/>
      <sheetName val="Cesh Oaks"/>
      <sheetName val="Troyes"/>
      <sheetName val="Mendrisio"/>
      <sheetName val="Madrid"/>
      <sheetName val="Alicante"/>
      <sheetName val="Swindon"/>
      <sheetName val="Cuneo"/>
      <sheetName val="Aosta"/>
      <sheetName val="Copenhagen"/>
      <sheetName val="Thionville"/>
      <sheetName val="Summary new stores 98"/>
      <sheetName val="Bridgend"/>
      <sheetName val="Villeneuve"/>
      <sheetName val="Nurnburg"/>
      <sheetName val="Hilversum"/>
      <sheetName val="Laakdal"/>
      <sheetName val="CeshOaks"/>
    </sheetNames>
    <sheetDataSet>
      <sheetData sheetId="0" refreshError="1"/>
      <sheetData sheetId="1" refreshError="1"/>
      <sheetData sheetId="2" refreshError="1">
        <row r="37">
          <cell r="B37">
            <v>0.59719999999999995</v>
          </cell>
        </row>
      </sheetData>
      <sheetData sheetId="3" refreshError="1">
        <row r="30">
          <cell r="B30">
            <v>6.1959</v>
          </cell>
        </row>
      </sheetData>
      <sheetData sheetId="4" refreshError="1">
        <row r="30">
          <cell r="B30">
            <v>1.5245</v>
          </cell>
        </row>
      </sheetData>
      <sheetData sheetId="5" refreshError="1">
        <row r="30">
          <cell r="B30">
            <v>157.01499999999999</v>
          </cell>
        </row>
      </sheetData>
      <sheetData sheetId="6" refreshError="1"/>
      <sheetData sheetId="7" refreshError="1"/>
      <sheetData sheetId="8" refreshError="1">
        <row r="30">
          <cell r="B30">
            <v>1822.925</v>
          </cell>
        </row>
      </sheetData>
      <sheetData sheetId="9" refreshError="1"/>
      <sheetData sheetId="10" refreshError="1">
        <row r="31">
          <cell r="B31">
            <v>7.0498000000000003</v>
          </cell>
        </row>
      </sheetData>
      <sheetData sheetId="11" refreshError="1"/>
      <sheetData sheetId="12" refreshError="1"/>
      <sheetData sheetId="13" refreshError="1"/>
      <sheetData sheetId="14" refreshError="1"/>
      <sheetData sheetId="15" refreshError="1"/>
      <sheetData sheetId="16" refreshError="1">
        <row r="25">
          <cell r="B25">
            <v>2.0847000000000002</v>
          </cell>
        </row>
      </sheetData>
      <sheetData sheetId="17" refreshError="1">
        <row r="25">
          <cell r="B25">
            <v>38.15</v>
          </cell>
        </row>
      </sheetData>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version"/>
      <sheetName val="97FcstLoadFile(Corp)"/>
      <sheetName val="98FcstLoadFile(Corp)"/>
      <sheetName val="FCAST TEMPLATE"/>
      <sheetName val="Neon "/>
      <sheetName val="Nebv"/>
      <sheetName val="Own"/>
      <sheetName val="SUM"/>
      <sheetName val="currentversion"/>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CAST TEMPLATE"/>
      <sheetName val="FW Fut Rec"/>
      <sheetName val="AP Fut Rec"/>
      <sheetName val="EQ Fut Rec"/>
      <sheetName val="FW Cat"/>
      <sheetName val="AP Cat"/>
      <sheetName val="EQ Cat"/>
      <sheetName val="VT - Headcount"/>
    </sheetNames>
    <sheetDataSet>
      <sheetData sheetId="0">
        <row r="12">
          <cell r="C12" t="str">
            <v>Croatia</v>
          </cell>
        </row>
      </sheetData>
      <sheetData sheetId="1"/>
      <sheetData sheetId="2"/>
      <sheetData sheetId="3"/>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ront Page"/>
      <sheetName val="Assumptions"/>
      <sheetName val="AR WORKINGS"/>
      <sheetName val="Main IRR"/>
      <sheetName val="P&amp;L UK"/>
      <sheetName val="Real Estate Lease schedule "/>
      <sheetName val="Country Sales Estimate"/>
      <sheetName val="Country Staff Plan"/>
      <sheetName val="sapactivexlhiddensheet"/>
    </sheetNames>
    <sheetDataSet>
      <sheetData sheetId="0"/>
      <sheetData sheetId="1">
        <row r="16">
          <cell r="C16">
            <v>0.59245215948812135</v>
          </cell>
        </row>
      </sheetData>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ront Page"/>
      <sheetName val="Assumptions"/>
      <sheetName val="AR WORKINGS"/>
      <sheetName val="Main IRR"/>
      <sheetName val="BUcomp"/>
      <sheetName val="Lease schedule"/>
      <sheetName val="Sales Estimate"/>
      <sheetName val="Didier's new leaseschedule"/>
      <sheetName val="Allocations"/>
    </sheetNames>
    <sheetDataSet>
      <sheetData sheetId="0" refreshError="1"/>
      <sheetData sheetId="1">
        <row r="16">
          <cell r="C16">
            <v>0.03</v>
          </cell>
        </row>
      </sheetData>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tart"/>
      <sheetName val="HE_Loadfile"/>
      <sheetName val="ECCSLoadfileFY02"/>
      <sheetName val="ECCSLoadfileFY03"/>
      <sheetName val="ECCSLoadfileFY04"/>
      <sheetName val="Budget Template Niketowns &amp; Emp"/>
      <sheetName val="Budget Template Factory Stores"/>
      <sheetName val="GCOATrans"/>
      <sheetName val="PartnerUnitCombinations"/>
    </sheetNames>
    <sheetDataSet>
      <sheetData sheetId="0"/>
      <sheetData sheetId="1"/>
      <sheetData sheetId="2"/>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apactivexlhiddensheet"/>
    </sheetNames>
    <sheetDataSet>
      <sheetData sheetId="0" refreshError="1"/>
      <sheetData sheetId="1">
        <row r="39">
          <cell r="A39" t="str">
            <v>X</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abelle1"/>
      <sheetName val="Tabelle2"/>
      <sheetName val="Tabelle3"/>
      <sheetName val="sapactivexlhiddensheet"/>
    </sheetNames>
    <sheetDataSet>
      <sheetData sheetId="0"/>
      <sheetData sheetId="1"/>
      <sheetData sheetId="2"/>
      <sheetData sheetId="3">
        <row r="39">
          <cell r="A39" t="str">
            <v>X</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A"/>
      <sheetName val="Summary"/>
      <sheetName val="Alicante"/>
      <sheetName val="Barcelona"/>
      <sheetName val="Madrid"/>
      <sheetName val="Sevilla"/>
      <sheetName val="Mallorca"/>
      <sheetName val="Malaga"/>
      <sheetName val="Lisbon"/>
      <sheetName val="Albufeira"/>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9">
          <cell r="P39" t="str">
            <v>X</v>
          </cell>
          <cell r="Q39" t="str">
            <v>X</v>
          </cell>
          <cell r="R39" t="str">
            <v>X</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amp;L regional"/>
      <sheetName val="Summary"/>
      <sheetName val="Summary for 1 store per country"/>
      <sheetName val="Sheet1"/>
      <sheetName val="Sheet2"/>
      <sheetName val="sapactivexlhiddensheet"/>
    </sheetNames>
    <sheetDataSet>
      <sheetData sheetId="0"/>
      <sheetData sheetId="1"/>
      <sheetData sheetId="2"/>
      <sheetData sheetId="3"/>
      <sheetData sheetId="4"/>
      <sheetData sheetId="5">
        <row r="39">
          <cell r="A39"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2">
    <pageSetUpPr autoPageBreaks="0" fitToPage="1"/>
  </sheetPr>
  <dimension ref="A1:S61"/>
  <sheetViews>
    <sheetView showGridLines="0" workbookViewId="0">
      <selection activeCell="R16" sqref="R16"/>
    </sheetView>
  </sheetViews>
  <sheetFormatPr defaultRowHeight="12.75"/>
  <cols>
    <col min="1" max="1" width="3.28515625" customWidth="1"/>
    <col min="2" max="2" width="0.5703125" style="102" customWidth="1"/>
    <col min="3" max="3" width="20.85546875" customWidth="1"/>
    <col min="4" max="13" width="5.7109375" customWidth="1"/>
    <col min="14" max="14" width="7.5703125" customWidth="1"/>
    <col min="15" max="16" width="5.7109375" customWidth="1"/>
    <col min="17" max="17" width="7.42578125" customWidth="1"/>
  </cols>
  <sheetData>
    <row r="1" spans="1:19">
      <c r="A1" s="36"/>
      <c r="B1" s="37"/>
      <c r="C1" s="36"/>
      <c r="D1" s="36"/>
      <c r="E1" s="36"/>
      <c r="F1" s="36"/>
      <c r="G1" s="36"/>
      <c r="H1" s="36"/>
      <c r="I1" s="36"/>
      <c r="J1" s="36"/>
      <c r="K1" s="36"/>
      <c r="L1" s="36"/>
      <c r="M1" s="36"/>
      <c r="N1" s="36"/>
      <c r="O1" s="36"/>
      <c r="P1" s="36"/>
      <c r="Q1" s="36"/>
    </row>
    <row r="2" spans="1:19" ht="6.75" customHeight="1">
      <c r="A2" s="38"/>
      <c r="B2" s="38"/>
      <c r="C2" s="36"/>
      <c r="D2" s="36"/>
      <c r="E2" s="36"/>
      <c r="F2" s="36"/>
      <c r="G2" s="36"/>
      <c r="H2" s="36"/>
      <c r="I2" s="36"/>
      <c r="J2" s="36"/>
      <c r="K2" s="36"/>
      <c r="L2" s="36"/>
      <c r="M2" s="36"/>
      <c r="N2" s="36"/>
      <c r="O2" s="36"/>
      <c r="P2" s="36"/>
      <c r="Q2" s="36"/>
    </row>
    <row r="3" spans="1:19" ht="15.75">
      <c r="A3" s="656" t="s">
        <v>100</v>
      </c>
      <c r="B3" s="38"/>
      <c r="C3" s="39" t="s">
        <v>100</v>
      </c>
      <c r="D3" s="36"/>
      <c r="E3" s="36"/>
      <c r="F3" s="36"/>
      <c r="G3" s="36"/>
      <c r="H3" s="36"/>
      <c r="I3" s="36"/>
      <c r="J3" s="36"/>
      <c r="K3" s="36"/>
      <c r="L3" s="36"/>
      <c r="M3" s="36"/>
      <c r="N3" s="36"/>
      <c r="O3" s="36"/>
      <c r="P3" s="36"/>
      <c r="Q3" s="36"/>
    </row>
    <row r="4" spans="1:19" ht="3" customHeight="1">
      <c r="A4" s="657"/>
      <c r="B4" s="38"/>
      <c r="C4" s="36"/>
      <c r="D4" s="36"/>
      <c r="E4" s="36"/>
      <c r="F4" s="36"/>
      <c r="G4" s="36"/>
      <c r="H4" s="36"/>
      <c r="I4" s="36"/>
      <c r="J4" s="36"/>
      <c r="K4" s="36"/>
      <c r="L4" s="36"/>
      <c r="M4" s="36"/>
      <c r="N4" s="36"/>
      <c r="O4" s="36"/>
      <c r="P4" s="36"/>
      <c r="Q4" s="36"/>
    </row>
    <row r="5" spans="1:19" ht="11.25" customHeight="1">
      <c r="A5" s="657"/>
      <c r="B5" s="38"/>
      <c r="C5" s="704" t="s">
        <v>101</v>
      </c>
      <c r="D5" s="705"/>
      <c r="E5" s="705"/>
      <c r="F5" s="705"/>
      <c r="G5" s="705"/>
      <c r="H5" s="705"/>
      <c r="I5" s="705"/>
      <c r="J5" s="705"/>
      <c r="K5" s="705"/>
      <c r="L5" s="705"/>
      <c r="M5" s="705"/>
      <c r="N5" s="705"/>
      <c r="O5" s="705"/>
      <c r="P5" s="705"/>
      <c r="Q5" s="706"/>
    </row>
    <row r="6" spans="1:19" ht="9.75" customHeight="1">
      <c r="A6" s="657"/>
      <c r="B6" s="38"/>
      <c r="C6" s="707" t="s">
        <v>161</v>
      </c>
      <c r="D6" s="708"/>
      <c r="E6" s="708"/>
      <c r="F6" s="708"/>
      <c r="G6" s="708"/>
      <c r="H6" s="708"/>
      <c r="I6" s="708"/>
      <c r="J6" s="708"/>
      <c r="K6" s="708"/>
      <c r="L6" s="708"/>
      <c r="M6" s="708"/>
      <c r="N6" s="708"/>
      <c r="O6" s="708"/>
      <c r="P6" s="708"/>
      <c r="Q6" s="709"/>
    </row>
    <row r="7" spans="1:19" ht="3" customHeight="1">
      <c r="A7" s="657"/>
      <c r="B7" s="38"/>
      <c r="C7" s="36"/>
      <c r="D7" s="36"/>
      <c r="E7" s="36"/>
      <c r="F7" s="36"/>
      <c r="G7" s="36"/>
      <c r="H7" s="36"/>
      <c r="I7" s="36"/>
      <c r="J7" s="36"/>
      <c r="K7" s="36"/>
      <c r="L7" s="36"/>
      <c r="M7" s="36"/>
      <c r="N7" s="36"/>
      <c r="O7" s="36"/>
      <c r="P7" s="36"/>
      <c r="Q7" s="36"/>
    </row>
    <row r="8" spans="1:19" s="43" customFormat="1" ht="11.25">
      <c r="A8" s="657"/>
      <c r="B8" s="38"/>
      <c r="C8" s="710" t="s">
        <v>102</v>
      </c>
      <c r="D8" s="712"/>
      <c r="E8" s="710" t="s">
        <v>103</v>
      </c>
      <c r="F8" s="711"/>
      <c r="G8" s="712"/>
      <c r="H8" s="710" t="s">
        <v>104</v>
      </c>
      <c r="I8" s="711"/>
      <c r="J8" s="712"/>
      <c r="K8" s="710" t="s">
        <v>105</v>
      </c>
      <c r="L8" s="711"/>
      <c r="M8" s="712"/>
      <c r="N8" s="710" t="s">
        <v>162</v>
      </c>
      <c r="O8" s="711"/>
      <c r="P8" s="711"/>
      <c r="Q8" s="712"/>
    </row>
    <row r="9" spans="1:19">
      <c r="A9" s="657"/>
      <c r="B9" s="38"/>
      <c r="C9" s="713"/>
      <c r="D9" s="714"/>
      <c r="E9" s="713"/>
      <c r="F9" s="715"/>
      <c r="G9" s="714"/>
      <c r="H9" s="716"/>
      <c r="I9" s="717"/>
      <c r="J9" s="718"/>
      <c r="K9" s="716"/>
      <c r="L9" s="717"/>
      <c r="M9" s="718"/>
      <c r="N9" s="716"/>
      <c r="O9" s="717"/>
      <c r="P9" s="717"/>
      <c r="Q9" s="718"/>
    </row>
    <row r="10" spans="1:19" s="43" customFormat="1" ht="11.25">
      <c r="A10" s="657"/>
      <c r="B10" s="38"/>
      <c r="C10" s="710" t="s">
        <v>106</v>
      </c>
      <c r="D10" s="711"/>
      <c r="E10" s="712"/>
      <c r="F10" s="44" t="s">
        <v>107</v>
      </c>
      <c r="G10" s="710" t="s">
        <v>108</v>
      </c>
      <c r="H10" s="711"/>
      <c r="I10" s="711"/>
      <c r="J10" s="712"/>
      <c r="K10" s="44" t="s">
        <v>107</v>
      </c>
      <c r="L10" s="710" t="s">
        <v>109</v>
      </c>
      <c r="M10" s="711"/>
      <c r="N10" s="712"/>
      <c r="O10" s="45"/>
      <c r="P10" s="42"/>
      <c r="Q10" s="41"/>
      <c r="S10" s="46"/>
    </row>
    <row r="11" spans="1:19" ht="13.5">
      <c r="A11" s="657"/>
      <c r="B11" s="38"/>
      <c r="C11" s="694"/>
      <c r="D11" s="695"/>
      <c r="E11" s="696"/>
      <c r="F11" s="47"/>
      <c r="G11" s="694"/>
      <c r="H11" s="695"/>
      <c r="I11" s="695"/>
      <c r="J11" s="696"/>
      <c r="K11" s="47"/>
      <c r="L11" s="697"/>
      <c r="M11" s="695"/>
      <c r="N11" s="696"/>
      <c r="O11" s="48"/>
      <c r="P11" s="49"/>
      <c r="Q11" s="50"/>
    </row>
    <row r="12" spans="1:19" ht="11.25" customHeight="1">
      <c r="A12" s="657"/>
      <c r="B12" s="38"/>
      <c r="C12" s="726" t="s">
        <v>110</v>
      </c>
      <c r="D12" s="727"/>
      <c r="E12" s="727"/>
      <c r="F12" s="727"/>
      <c r="G12" s="727"/>
      <c r="H12" s="727"/>
      <c r="I12" s="727"/>
      <c r="J12" s="727"/>
      <c r="K12" s="727"/>
      <c r="L12" s="727"/>
      <c r="M12" s="727"/>
      <c r="N12" s="727"/>
      <c r="O12" s="727"/>
      <c r="P12" s="727"/>
      <c r="Q12" s="728"/>
    </row>
    <row r="13" spans="1:19" ht="9.75" customHeight="1">
      <c r="A13" s="657"/>
      <c r="B13" s="38"/>
      <c r="C13" s="698"/>
      <c r="D13" s="699"/>
      <c r="E13" s="699"/>
      <c r="F13" s="699"/>
      <c r="G13" s="699"/>
      <c r="H13" s="699"/>
      <c r="I13" s="699"/>
      <c r="J13" s="699"/>
      <c r="K13" s="699"/>
      <c r="L13" s="699"/>
      <c r="M13" s="699"/>
      <c r="N13" s="699"/>
      <c r="O13" s="699"/>
      <c r="P13" s="699"/>
      <c r="Q13" s="700"/>
    </row>
    <row r="14" spans="1:19">
      <c r="A14" s="657"/>
      <c r="B14" s="38"/>
      <c r="C14" s="701"/>
      <c r="D14" s="702"/>
      <c r="E14" s="702"/>
      <c r="F14" s="702"/>
      <c r="G14" s="702"/>
      <c r="H14" s="702"/>
      <c r="I14" s="702"/>
      <c r="J14" s="702"/>
      <c r="K14" s="702"/>
      <c r="L14" s="702"/>
      <c r="M14" s="702"/>
      <c r="N14" s="702"/>
      <c r="O14" s="702"/>
      <c r="P14" s="702"/>
      <c r="Q14" s="703"/>
    </row>
    <row r="15" spans="1:19" ht="11.25" customHeight="1">
      <c r="A15" s="657"/>
      <c r="B15" s="38"/>
      <c r="C15" s="710" t="s">
        <v>111</v>
      </c>
      <c r="D15" s="711"/>
      <c r="E15" s="711"/>
      <c r="F15" s="711"/>
      <c r="G15" s="711"/>
      <c r="H15" s="711"/>
      <c r="I15" s="711"/>
      <c r="J15" s="711"/>
      <c r="K15" s="711"/>
      <c r="L15" s="711"/>
      <c r="M15" s="711"/>
      <c r="N15" s="711"/>
      <c r="O15" s="711"/>
      <c r="P15" s="711"/>
      <c r="Q15" s="712"/>
    </row>
    <row r="16" spans="1:19">
      <c r="A16" s="657"/>
      <c r="B16" s="38"/>
      <c r="C16" s="743"/>
      <c r="D16" s="744"/>
      <c r="E16" s="744"/>
      <c r="F16" s="744"/>
      <c r="G16" s="744"/>
      <c r="H16" s="744"/>
      <c r="I16" s="744"/>
      <c r="J16" s="744"/>
      <c r="K16" s="744"/>
      <c r="L16" s="744"/>
      <c r="M16" s="744"/>
      <c r="N16" s="744"/>
      <c r="O16" s="744"/>
      <c r="P16" s="744"/>
      <c r="Q16" s="745"/>
    </row>
    <row r="17" spans="1:17" ht="3" customHeight="1">
      <c r="A17" s="657"/>
      <c r="B17" s="38"/>
      <c r="C17" s="51"/>
      <c r="D17" s="52"/>
      <c r="E17" s="52"/>
      <c r="F17" s="52"/>
      <c r="G17" s="52"/>
      <c r="H17" s="52"/>
      <c r="I17" s="52"/>
      <c r="J17" s="52"/>
      <c r="K17" s="52"/>
      <c r="L17" s="52"/>
      <c r="M17" s="52"/>
      <c r="N17" s="52"/>
      <c r="O17" s="52"/>
      <c r="P17" s="52"/>
      <c r="Q17" s="53"/>
    </row>
    <row r="18" spans="1:17" ht="24" customHeight="1">
      <c r="A18" s="657"/>
      <c r="B18" s="38"/>
      <c r="C18" s="721" t="s">
        <v>112</v>
      </c>
      <c r="D18" s="722"/>
      <c r="E18" s="722"/>
      <c r="F18" s="722"/>
      <c r="G18" s="723"/>
      <c r="H18" s="54"/>
      <c r="I18" s="722" t="s">
        <v>113</v>
      </c>
      <c r="J18" s="724"/>
      <c r="K18" s="734"/>
      <c r="L18" s="735"/>
      <c r="M18" s="735"/>
      <c r="N18" s="735"/>
      <c r="O18" s="735"/>
      <c r="P18" s="735"/>
      <c r="Q18" s="736"/>
    </row>
    <row r="19" spans="1:17" ht="3" customHeight="1">
      <c r="A19" s="657"/>
      <c r="B19" s="38"/>
      <c r="C19" s="51"/>
      <c r="D19" s="52"/>
      <c r="E19" s="52"/>
      <c r="F19" s="52"/>
      <c r="G19" s="52"/>
      <c r="H19" s="52"/>
      <c r="I19" s="52"/>
      <c r="J19" s="52"/>
      <c r="K19" s="52"/>
      <c r="L19" s="52"/>
      <c r="M19" s="52"/>
      <c r="N19" s="52"/>
      <c r="O19" s="52"/>
      <c r="P19" s="52"/>
      <c r="Q19" s="53"/>
    </row>
    <row r="20" spans="1:17" ht="24" customHeight="1">
      <c r="A20" s="657"/>
      <c r="B20" s="38"/>
      <c r="C20" s="721" t="s">
        <v>114</v>
      </c>
      <c r="D20" s="722"/>
      <c r="E20" s="722"/>
      <c r="F20" s="722"/>
      <c r="G20" s="723"/>
      <c r="H20" s="54"/>
      <c r="I20" s="722" t="s">
        <v>113</v>
      </c>
      <c r="J20" s="724"/>
      <c r="K20" s="734"/>
      <c r="L20" s="735"/>
      <c r="M20" s="735"/>
      <c r="N20" s="735"/>
      <c r="O20" s="735"/>
      <c r="P20" s="735"/>
      <c r="Q20" s="736"/>
    </row>
    <row r="21" spans="1:17" ht="3" customHeight="1">
      <c r="A21" s="657"/>
      <c r="B21" s="38"/>
      <c r="C21" s="51"/>
      <c r="D21" s="52"/>
      <c r="E21" s="52"/>
      <c r="F21" s="52"/>
      <c r="G21" s="52"/>
      <c r="H21" s="52"/>
      <c r="I21" s="52"/>
      <c r="J21" s="52"/>
      <c r="K21" s="52"/>
      <c r="L21" s="52"/>
      <c r="M21" s="52"/>
      <c r="N21" s="52"/>
      <c r="O21" s="52"/>
      <c r="P21" s="52"/>
      <c r="Q21" s="53"/>
    </row>
    <row r="22" spans="1:17" ht="24" customHeight="1">
      <c r="A22" s="657"/>
      <c r="B22" s="38"/>
      <c r="C22" s="721" t="s">
        <v>115</v>
      </c>
      <c r="D22" s="722"/>
      <c r="E22" s="722"/>
      <c r="F22" s="722"/>
      <c r="G22" s="723"/>
      <c r="H22" s="54"/>
      <c r="I22" s="722" t="s">
        <v>113</v>
      </c>
      <c r="J22" s="724"/>
      <c r="K22" s="734"/>
      <c r="L22" s="735"/>
      <c r="M22" s="735"/>
      <c r="N22" s="735"/>
      <c r="O22" s="735"/>
      <c r="P22" s="735"/>
      <c r="Q22" s="736"/>
    </row>
    <row r="23" spans="1:17" ht="3" customHeight="1">
      <c r="A23" s="657"/>
      <c r="B23" s="38"/>
      <c r="C23" s="51"/>
      <c r="D23" s="52"/>
      <c r="E23" s="52"/>
      <c r="F23" s="52"/>
      <c r="G23" s="52"/>
      <c r="H23" s="52"/>
      <c r="I23" s="52"/>
      <c r="J23" s="52"/>
      <c r="K23" s="52"/>
      <c r="L23" s="52"/>
      <c r="M23" s="52"/>
      <c r="N23" s="52"/>
      <c r="O23" s="52"/>
      <c r="P23" s="52"/>
      <c r="Q23" s="53"/>
    </row>
    <row r="24" spans="1:17" ht="20.25" customHeight="1">
      <c r="A24" s="657"/>
      <c r="B24" s="38"/>
      <c r="C24" s="729" t="s">
        <v>116</v>
      </c>
      <c r="D24" s="730"/>
      <c r="E24" s="730"/>
      <c r="F24" s="730"/>
      <c r="G24" s="55"/>
      <c r="H24" s="56" t="s">
        <v>117</v>
      </c>
      <c r="I24" s="55"/>
      <c r="J24" s="55"/>
      <c r="K24" s="55"/>
      <c r="L24" s="57"/>
      <c r="M24" s="674" t="s">
        <v>117</v>
      </c>
      <c r="N24" s="675"/>
      <c r="O24" s="675"/>
      <c r="P24" s="675"/>
      <c r="Q24" s="676"/>
    </row>
    <row r="25" spans="1:17" ht="12" customHeight="1">
      <c r="A25" s="657"/>
      <c r="B25" s="38"/>
      <c r="C25" s="58" t="s">
        <v>118</v>
      </c>
      <c r="D25" s="59"/>
      <c r="E25" s="59"/>
      <c r="F25" s="52"/>
      <c r="G25" s="52"/>
      <c r="H25" s="51"/>
      <c r="I25" s="52"/>
      <c r="J25" s="52"/>
      <c r="K25" s="52"/>
      <c r="L25" s="53"/>
      <c r="M25" s="51"/>
      <c r="N25" s="52"/>
      <c r="O25" s="52"/>
      <c r="P25" s="52"/>
      <c r="Q25" s="53"/>
    </row>
    <row r="26" spans="1:17" ht="15" customHeight="1">
      <c r="A26" s="657"/>
      <c r="B26" s="38"/>
      <c r="C26" s="60" t="s">
        <v>119</v>
      </c>
      <c r="D26" s="61"/>
      <c r="E26" s="61"/>
      <c r="F26" s="61"/>
      <c r="G26" s="62"/>
      <c r="H26" s="63"/>
      <c r="I26" s="62"/>
      <c r="J26" s="62"/>
      <c r="K26" s="62"/>
      <c r="L26" s="64"/>
      <c r="M26" s="63"/>
      <c r="N26" s="62"/>
      <c r="O26" s="62"/>
      <c r="P26" s="62"/>
      <c r="Q26" s="64"/>
    </row>
    <row r="27" spans="1:17" ht="3" customHeight="1">
      <c r="A27" s="657"/>
      <c r="B27" s="38"/>
      <c r="C27" s="36"/>
      <c r="D27" s="36"/>
      <c r="E27" s="36"/>
      <c r="F27" s="36"/>
      <c r="G27" s="36"/>
      <c r="H27" s="36"/>
      <c r="I27" s="36"/>
      <c r="J27" s="36"/>
      <c r="K27" s="36"/>
      <c r="L27" s="36"/>
      <c r="M27" s="36"/>
      <c r="N27" s="36"/>
      <c r="O27" s="36"/>
      <c r="P27" s="36"/>
      <c r="Q27" s="36"/>
    </row>
    <row r="28" spans="1:17">
      <c r="A28" s="657"/>
      <c r="B28" s="38"/>
      <c r="C28" s="65" t="s">
        <v>120</v>
      </c>
      <c r="D28" s="36"/>
      <c r="E28" s="36"/>
      <c r="F28" s="36"/>
      <c r="G28" s="36"/>
      <c r="H28" s="36"/>
      <c r="I28" s="36"/>
      <c r="J28" s="36"/>
      <c r="K28" s="36"/>
      <c r="L28" s="36"/>
      <c r="M28" s="36"/>
      <c r="N28" s="36"/>
      <c r="O28" s="36"/>
      <c r="P28" s="36"/>
      <c r="Q28" s="36"/>
    </row>
    <row r="29" spans="1:17" s="1" customFormat="1" ht="15.75" customHeight="1">
      <c r="A29" s="657"/>
      <c r="B29" s="38"/>
      <c r="C29" s="40" t="s">
        <v>121</v>
      </c>
      <c r="D29" s="42"/>
      <c r="E29" s="66"/>
      <c r="F29" s="66"/>
      <c r="G29" s="42"/>
      <c r="H29" s="67" t="s">
        <v>122</v>
      </c>
      <c r="I29" s="66"/>
      <c r="J29" s="42"/>
      <c r="K29" s="66"/>
      <c r="L29" s="66"/>
      <c r="M29" s="42" t="s">
        <v>123</v>
      </c>
      <c r="N29" s="66"/>
      <c r="O29" s="66"/>
      <c r="P29" s="68"/>
      <c r="Q29" s="69"/>
    </row>
    <row r="30" spans="1:17" ht="15.75" customHeight="1">
      <c r="A30" s="657"/>
      <c r="B30" s="38"/>
      <c r="C30" s="387" t="s">
        <v>124</v>
      </c>
      <c r="D30" s="756" t="e">
        <f>+P42+P43</f>
        <v>#REF!</v>
      </c>
      <c r="E30" s="756"/>
      <c r="F30" s="756"/>
      <c r="G30" s="70"/>
      <c r="H30" s="71"/>
      <c r="I30" s="72" t="s">
        <v>125</v>
      </c>
      <c r="J30" s="725" t="e">
        <f>#REF!</f>
        <v>#REF!</v>
      </c>
      <c r="K30" s="725"/>
      <c r="L30" s="2"/>
      <c r="M30" s="2" t="s">
        <v>126</v>
      </c>
      <c r="N30" s="72"/>
      <c r="O30" s="737">
        <v>38565</v>
      </c>
      <c r="P30" s="738"/>
      <c r="Q30" s="739"/>
    </row>
    <row r="31" spans="1:17" s="1" customFormat="1" ht="15.75" customHeight="1">
      <c r="A31" s="657"/>
      <c r="B31" s="38"/>
      <c r="C31" s="73" t="s">
        <v>127</v>
      </c>
      <c r="D31" s="756" t="e">
        <f>+P39+P40+P41</f>
        <v>#REF!</v>
      </c>
      <c r="E31" s="756"/>
      <c r="F31" s="756"/>
      <c r="G31" s="74"/>
      <c r="H31" s="75"/>
      <c r="I31" s="76" t="s">
        <v>128</v>
      </c>
      <c r="J31" s="733" t="e">
        <f>#REF!*J45</f>
        <v>#REF!</v>
      </c>
      <c r="K31" s="733"/>
      <c r="L31" s="2"/>
      <c r="M31" s="2" t="s">
        <v>129</v>
      </c>
      <c r="N31" s="77"/>
      <c r="O31" s="740">
        <v>41456</v>
      </c>
      <c r="P31" s="741"/>
      <c r="Q31" s="742"/>
    </row>
    <row r="32" spans="1:17" ht="3.75" customHeight="1">
      <c r="A32" s="657"/>
      <c r="B32" s="38"/>
      <c r="C32" s="78"/>
      <c r="D32" s="79"/>
      <c r="E32" s="79"/>
      <c r="F32" s="79"/>
      <c r="G32" s="80"/>
      <c r="H32" s="81"/>
      <c r="I32" s="80"/>
      <c r="J32" s="2"/>
      <c r="K32" s="2"/>
      <c r="L32" s="2"/>
      <c r="M32" s="2"/>
      <c r="N32" s="80"/>
      <c r="O32" s="80"/>
      <c r="P32" s="72"/>
      <c r="Q32" s="82"/>
    </row>
    <row r="33" spans="1:17" s="1" customFormat="1" ht="15.75" customHeight="1">
      <c r="A33" s="657"/>
      <c r="B33" s="38"/>
      <c r="C33" s="83" t="s">
        <v>130</v>
      </c>
      <c r="D33" s="720" t="e">
        <f>+D30+D31</f>
        <v>#REF!</v>
      </c>
      <c r="E33" s="720"/>
      <c r="F33" s="720"/>
      <c r="G33" s="84"/>
      <c r="H33" s="85"/>
      <c r="I33" s="86"/>
      <c r="J33" s="87"/>
      <c r="K33" s="87"/>
      <c r="L33" s="87"/>
      <c r="M33" s="87"/>
      <c r="N33" s="88"/>
      <c r="O33" s="88"/>
      <c r="P33" s="89"/>
      <c r="Q33" s="90"/>
    </row>
    <row r="34" spans="1:17" ht="3.75" customHeight="1">
      <c r="A34" s="657"/>
      <c r="B34" s="38"/>
      <c r="C34" s="36"/>
      <c r="D34" s="36"/>
      <c r="E34" s="36"/>
      <c r="F34" s="36"/>
      <c r="G34" s="36"/>
      <c r="H34" s="36"/>
      <c r="I34" s="36"/>
      <c r="J34" s="36"/>
      <c r="K34" s="36"/>
      <c r="L34" s="36"/>
      <c r="M34" s="36"/>
      <c r="N34" s="36"/>
      <c r="O34" s="36"/>
      <c r="P34" s="36"/>
      <c r="Q34" s="36"/>
    </row>
    <row r="35" spans="1:17" ht="10.5" customHeight="1">
      <c r="A35" s="657"/>
      <c r="B35" s="38"/>
      <c r="C35" s="710" t="s">
        <v>131</v>
      </c>
      <c r="D35" s="711"/>
      <c r="E35" s="711"/>
      <c r="F35" s="711"/>
      <c r="G35" s="711"/>
      <c r="H35" s="711"/>
      <c r="I35" s="711"/>
      <c r="J35" s="711"/>
      <c r="K35" s="711"/>
      <c r="L35" s="711"/>
      <c r="M35" s="711"/>
      <c r="N35" s="711"/>
      <c r="O35" s="711"/>
      <c r="P35" s="711"/>
      <c r="Q35" s="712"/>
    </row>
    <row r="36" spans="1:17" ht="23.25" customHeight="1">
      <c r="A36" s="657"/>
      <c r="B36" s="38"/>
      <c r="C36" s="658" t="s">
        <v>163</v>
      </c>
      <c r="D36" s="659"/>
      <c r="E36" s="659"/>
      <c r="F36" s="659"/>
      <c r="G36" s="659"/>
      <c r="H36" s="659"/>
      <c r="I36" s="659"/>
      <c r="J36" s="659"/>
      <c r="K36" s="659"/>
      <c r="L36" s="659"/>
      <c r="M36" s="659"/>
      <c r="N36" s="659"/>
      <c r="O36" s="659"/>
      <c r="P36" s="659"/>
      <c r="Q36" s="660"/>
    </row>
    <row r="37" spans="1:17" ht="3" customHeight="1">
      <c r="A37" s="657"/>
      <c r="B37" s="38"/>
      <c r="C37" s="51"/>
      <c r="D37" s="52"/>
      <c r="E37" s="52"/>
      <c r="F37" s="52"/>
      <c r="G37" s="52"/>
      <c r="H37" s="52"/>
      <c r="I37" s="52"/>
      <c r="J37" s="52"/>
      <c r="K37" s="52"/>
      <c r="L37" s="52"/>
      <c r="M37" s="52"/>
      <c r="N37" s="52"/>
      <c r="O37" s="52"/>
      <c r="P37" s="52"/>
      <c r="Q37" s="53"/>
    </row>
    <row r="38" spans="1:17" s="43" customFormat="1" ht="11.25">
      <c r="A38" s="657"/>
      <c r="B38" s="38"/>
      <c r="C38" s="661" t="s">
        <v>132</v>
      </c>
      <c r="D38" s="661"/>
      <c r="E38" s="661" t="s">
        <v>133</v>
      </c>
      <c r="F38" s="661"/>
      <c r="G38" s="661"/>
      <c r="H38" s="661" t="s">
        <v>134</v>
      </c>
      <c r="I38" s="661"/>
      <c r="J38" s="661"/>
      <c r="K38" s="661" t="s">
        <v>135</v>
      </c>
      <c r="L38" s="661"/>
      <c r="M38" s="661"/>
      <c r="N38" s="661"/>
      <c r="O38" s="661"/>
      <c r="P38" s="661" t="s">
        <v>136</v>
      </c>
      <c r="Q38" s="661"/>
    </row>
    <row r="39" spans="1:17" s="1" customFormat="1" ht="11.25">
      <c r="A39" s="657"/>
      <c r="B39" s="38"/>
      <c r="C39" s="752" t="s">
        <v>304</v>
      </c>
      <c r="D39" s="753"/>
      <c r="E39" s="719"/>
      <c r="F39" s="719"/>
      <c r="G39" s="719"/>
      <c r="H39" s="719"/>
      <c r="I39" s="719"/>
      <c r="J39" s="719"/>
      <c r="K39" s="719"/>
      <c r="L39" s="719"/>
      <c r="M39" s="719"/>
      <c r="N39" s="719"/>
      <c r="O39" s="719"/>
      <c r="P39" s="731" t="e">
        <f>+'Exp per FY'!AA10</f>
        <v>#REF!</v>
      </c>
      <c r="Q39" s="732"/>
    </row>
    <row r="40" spans="1:17" s="1" customFormat="1" ht="11.25">
      <c r="A40" s="657"/>
      <c r="B40" s="38"/>
      <c r="C40" s="679" t="s">
        <v>137</v>
      </c>
      <c r="D40" s="680"/>
      <c r="E40" s="681"/>
      <c r="F40" s="681"/>
      <c r="G40" s="681"/>
      <c r="H40" s="681"/>
      <c r="I40" s="681"/>
      <c r="J40" s="681"/>
      <c r="K40" s="681"/>
      <c r="L40" s="681"/>
      <c r="M40" s="681"/>
      <c r="N40" s="681"/>
      <c r="O40" s="681"/>
      <c r="P40" s="677" t="e">
        <f>+'Exp per FY'!AA12</f>
        <v>#REF!</v>
      </c>
      <c r="Q40" s="678"/>
    </row>
    <row r="41" spans="1:17" s="1" customFormat="1" ht="11.25">
      <c r="A41" s="657"/>
      <c r="B41" s="38"/>
      <c r="C41" s="679" t="s">
        <v>43</v>
      </c>
      <c r="D41" s="680"/>
      <c r="E41" s="681"/>
      <c r="F41" s="681"/>
      <c r="G41" s="681"/>
      <c r="H41" s="681"/>
      <c r="I41" s="681"/>
      <c r="J41" s="681"/>
      <c r="K41" s="681"/>
      <c r="L41" s="681"/>
      <c r="M41" s="681"/>
      <c r="N41" s="681"/>
      <c r="O41" s="681"/>
      <c r="P41" s="677" t="e">
        <f>+'Exp per FY'!AA18</f>
        <v>#REF!</v>
      </c>
      <c r="Q41" s="678"/>
    </row>
    <row r="42" spans="1:17" s="1" customFormat="1" ht="11.25">
      <c r="A42" s="657"/>
      <c r="B42" s="38"/>
      <c r="C42" s="679" t="s">
        <v>297</v>
      </c>
      <c r="D42" s="680"/>
      <c r="E42" s="681"/>
      <c r="F42" s="681"/>
      <c r="G42" s="681"/>
      <c r="H42" s="681"/>
      <c r="I42" s="681"/>
      <c r="J42" s="681"/>
      <c r="K42" s="681"/>
      <c r="L42" s="681"/>
      <c r="M42" s="681"/>
      <c r="N42" s="681"/>
      <c r="O42" s="681"/>
      <c r="P42" s="677" t="e">
        <f>+'Exp per FY'!AA16</f>
        <v>#REF!</v>
      </c>
      <c r="Q42" s="678"/>
    </row>
    <row r="43" spans="1:17" s="1" customFormat="1" ht="11.25">
      <c r="A43" s="657"/>
      <c r="B43" s="38"/>
      <c r="C43" s="754" t="s">
        <v>305</v>
      </c>
      <c r="D43" s="755"/>
      <c r="E43" s="693"/>
      <c r="F43" s="693"/>
      <c r="G43" s="693"/>
      <c r="H43" s="693"/>
      <c r="I43" s="693"/>
      <c r="J43" s="693"/>
      <c r="K43" s="693"/>
      <c r="L43" s="693"/>
      <c r="M43" s="693"/>
      <c r="N43" s="693"/>
      <c r="O43" s="693"/>
      <c r="P43" s="682" t="e">
        <f>+'Exp per FY'!AA14</f>
        <v>#REF!</v>
      </c>
      <c r="Q43" s="683"/>
    </row>
    <row r="44" spans="1:17" ht="3" customHeight="1" thickBot="1">
      <c r="A44" s="657"/>
      <c r="B44" s="38"/>
      <c r="C44" s="36"/>
      <c r="D44" s="36"/>
      <c r="E44" s="36"/>
      <c r="F44" s="36"/>
      <c r="G44" s="36"/>
      <c r="H44" s="36"/>
      <c r="I44" s="36"/>
      <c r="J44" s="36"/>
      <c r="K44" s="36"/>
      <c r="L44" s="36"/>
      <c r="M44" s="36"/>
      <c r="N44" s="36"/>
      <c r="O44" s="36"/>
      <c r="P44" s="36"/>
      <c r="Q44" s="36"/>
    </row>
    <row r="45" spans="1:17" s="1" customFormat="1" ht="13.5" customHeight="1" thickBot="1">
      <c r="A45" s="657"/>
      <c r="B45" s="38"/>
      <c r="C45" s="91"/>
      <c r="D45" s="91"/>
      <c r="E45" s="91"/>
      <c r="F45" s="91"/>
      <c r="G45" s="91"/>
      <c r="H45" s="91"/>
      <c r="I45" s="92" t="s">
        <v>164</v>
      </c>
      <c r="J45" s="760">
        <f>+'Exp per FY'!C6</f>
        <v>1.25</v>
      </c>
      <c r="K45" s="761"/>
      <c r="L45" s="762"/>
      <c r="M45" s="93"/>
      <c r="N45" s="93"/>
      <c r="O45" s="92" t="s">
        <v>138</v>
      </c>
      <c r="P45" s="687" t="e">
        <f>SUM(P39:P43)</f>
        <v>#REF!</v>
      </c>
      <c r="Q45" s="688"/>
    </row>
    <row r="46" spans="1:17" s="1" customFormat="1" ht="3" customHeight="1">
      <c r="A46" s="657"/>
      <c r="B46" s="38"/>
      <c r="C46" s="91"/>
      <c r="D46" s="91"/>
      <c r="E46" s="91"/>
      <c r="F46" s="91"/>
      <c r="G46" s="91"/>
      <c r="H46" s="91"/>
      <c r="I46" s="91"/>
      <c r="J46" s="91"/>
      <c r="K46" s="94"/>
      <c r="L46" s="94"/>
      <c r="M46" s="94"/>
      <c r="N46" s="91"/>
      <c r="O46" s="91"/>
      <c r="P46" s="91"/>
      <c r="Q46" s="95"/>
    </row>
    <row r="47" spans="1:17" s="97" customFormat="1" ht="12.75" customHeight="1">
      <c r="A47" s="657"/>
      <c r="B47" s="38"/>
      <c r="C47" s="96" t="s">
        <v>139</v>
      </c>
      <c r="D47" s="749" t="s">
        <v>140</v>
      </c>
      <c r="E47" s="750"/>
      <c r="F47" s="751"/>
      <c r="G47" s="749" t="s">
        <v>141</v>
      </c>
      <c r="H47" s="750"/>
      <c r="I47" s="750"/>
      <c r="J47" s="751"/>
      <c r="K47" s="749" t="s">
        <v>142</v>
      </c>
      <c r="L47" s="750"/>
      <c r="M47" s="750"/>
      <c r="N47" s="750"/>
      <c r="O47" s="750"/>
      <c r="P47" s="751"/>
      <c r="Q47" s="96" t="s">
        <v>143</v>
      </c>
    </row>
    <row r="48" spans="1:17" ht="20.25" customHeight="1">
      <c r="A48" s="657"/>
      <c r="B48" s="38"/>
      <c r="C48" s="98" t="s">
        <v>144</v>
      </c>
      <c r="D48" s="757" t="s">
        <v>145</v>
      </c>
      <c r="E48" s="758"/>
      <c r="F48" s="759"/>
      <c r="G48" s="690" t="s">
        <v>306</v>
      </c>
      <c r="H48" s="691"/>
      <c r="I48" s="691"/>
      <c r="J48" s="692"/>
      <c r="K48" s="689"/>
      <c r="L48" s="689"/>
      <c r="M48" s="689"/>
      <c r="N48" s="689"/>
      <c r="O48" s="689"/>
      <c r="P48" s="689"/>
      <c r="Q48" s="99"/>
    </row>
    <row r="49" spans="1:17" ht="20.25" customHeight="1">
      <c r="A49" s="657"/>
      <c r="B49" s="38"/>
      <c r="C49" s="100" t="s">
        <v>146</v>
      </c>
      <c r="D49" s="746" t="s">
        <v>145</v>
      </c>
      <c r="E49" s="747"/>
      <c r="F49" s="748"/>
      <c r="G49" s="684" t="s">
        <v>307</v>
      </c>
      <c r="H49" s="685"/>
      <c r="I49" s="685"/>
      <c r="J49" s="686"/>
      <c r="K49" s="662"/>
      <c r="L49" s="662"/>
      <c r="M49" s="662"/>
      <c r="N49" s="662"/>
      <c r="O49" s="662"/>
      <c r="P49" s="662"/>
      <c r="Q49" s="99"/>
    </row>
    <row r="50" spans="1:17" ht="20.25" customHeight="1">
      <c r="A50" s="657"/>
      <c r="B50" s="38"/>
      <c r="C50" s="100" t="s">
        <v>147</v>
      </c>
      <c r="D50" s="746" t="s">
        <v>145</v>
      </c>
      <c r="E50" s="747"/>
      <c r="F50" s="748"/>
      <c r="G50" s="684" t="s">
        <v>308</v>
      </c>
      <c r="H50" s="685"/>
      <c r="I50" s="685"/>
      <c r="J50" s="686"/>
      <c r="K50" s="662"/>
      <c r="L50" s="662"/>
      <c r="M50" s="662"/>
      <c r="N50" s="662"/>
      <c r="O50" s="662"/>
      <c r="P50" s="662"/>
      <c r="Q50" s="99"/>
    </row>
    <row r="51" spans="1:17" ht="20.25" customHeight="1">
      <c r="A51" s="657"/>
      <c r="B51" s="38"/>
      <c r="C51" s="100" t="s">
        <v>149</v>
      </c>
      <c r="D51" s="670" t="s">
        <v>150</v>
      </c>
      <c r="E51" s="671"/>
      <c r="F51" s="672"/>
      <c r="G51" s="673" t="s">
        <v>294</v>
      </c>
      <c r="H51" s="673"/>
      <c r="I51" s="673"/>
      <c r="J51" s="673"/>
      <c r="K51" s="663"/>
      <c r="L51" s="663"/>
      <c r="M51" s="663"/>
      <c r="N51" s="663"/>
      <c r="O51" s="663"/>
      <c r="P51" s="663"/>
      <c r="Q51" s="385"/>
    </row>
    <row r="52" spans="1:17" ht="20.25" customHeight="1">
      <c r="A52" s="657"/>
      <c r="B52" s="38"/>
      <c r="C52" s="100" t="s">
        <v>151</v>
      </c>
      <c r="D52" s="670" t="s">
        <v>150</v>
      </c>
      <c r="E52" s="671"/>
      <c r="F52" s="672"/>
      <c r="G52" s="673" t="s">
        <v>152</v>
      </c>
      <c r="H52" s="673"/>
      <c r="I52" s="673"/>
      <c r="J52" s="673"/>
      <c r="K52" s="663"/>
      <c r="L52" s="663"/>
      <c r="M52" s="663"/>
      <c r="N52" s="663"/>
      <c r="O52" s="663"/>
      <c r="P52" s="663"/>
      <c r="Q52" s="385"/>
    </row>
    <row r="53" spans="1:17" ht="20.25" customHeight="1">
      <c r="A53" s="657"/>
      <c r="B53" s="38"/>
      <c r="C53" s="100" t="s">
        <v>153</v>
      </c>
      <c r="D53" s="670" t="s">
        <v>148</v>
      </c>
      <c r="E53" s="671"/>
      <c r="F53" s="672"/>
      <c r="G53" s="673" t="s">
        <v>295</v>
      </c>
      <c r="H53" s="673"/>
      <c r="I53" s="673"/>
      <c r="J53" s="673"/>
      <c r="K53" s="663"/>
      <c r="L53" s="663"/>
      <c r="M53" s="663"/>
      <c r="N53" s="663"/>
      <c r="O53" s="663"/>
      <c r="P53" s="663"/>
      <c r="Q53" s="385"/>
    </row>
    <row r="54" spans="1:17" ht="20.25" customHeight="1">
      <c r="A54" s="657"/>
      <c r="B54" s="38"/>
      <c r="C54" s="100" t="s">
        <v>154</v>
      </c>
      <c r="D54" s="670" t="s">
        <v>150</v>
      </c>
      <c r="E54" s="671"/>
      <c r="F54" s="672"/>
      <c r="G54" s="673" t="s">
        <v>155</v>
      </c>
      <c r="H54" s="673"/>
      <c r="I54" s="673"/>
      <c r="J54" s="673"/>
      <c r="K54" s="663"/>
      <c r="L54" s="663"/>
      <c r="M54" s="663"/>
      <c r="N54" s="663"/>
      <c r="O54" s="663"/>
      <c r="P54" s="663"/>
      <c r="Q54" s="385"/>
    </row>
    <row r="55" spans="1:17" ht="20.25" customHeight="1">
      <c r="A55" s="657"/>
      <c r="B55" s="38"/>
      <c r="C55" s="100" t="s">
        <v>156</v>
      </c>
      <c r="D55" s="670" t="s">
        <v>150</v>
      </c>
      <c r="E55" s="671"/>
      <c r="F55" s="672"/>
      <c r="G55" s="673"/>
      <c r="H55" s="673"/>
      <c r="I55" s="673"/>
      <c r="J55" s="673"/>
      <c r="K55" s="663"/>
      <c r="L55" s="663"/>
      <c r="M55" s="663"/>
      <c r="N55" s="663"/>
      <c r="O55" s="663"/>
      <c r="P55" s="663"/>
      <c r="Q55" s="385"/>
    </row>
    <row r="56" spans="1:17" ht="20.25" customHeight="1">
      <c r="A56" s="657"/>
      <c r="B56" s="38"/>
      <c r="C56" s="100" t="s">
        <v>157</v>
      </c>
      <c r="D56" s="670" t="s">
        <v>158</v>
      </c>
      <c r="E56" s="671"/>
      <c r="F56" s="671"/>
      <c r="G56" s="673"/>
      <c r="H56" s="673"/>
      <c r="I56" s="673"/>
      <c r="J56" s="673"/>
      <c r="K56" s="663"/>
      <c r="L56" s="663"/>
      <c r="M56" s="663"/>
      <c r="N56" s="663"/>
      <c r="O56" s="663"/>
      <c r="P56" s="663"/>
      <c r="Q56" s="385"/>
    </row>
    <row r="57" spans="1:17" ht="20.25" customHeight="1">
      <c r="A57" s="657"/>
      <c r="B57" s="38"/>
      <c r="C57" s="101" t="s">
        <v>159</v>
      </c>
      <c r="D57" s="664" t="s">
        <v>160</v>
      </c>
      <c r="E57" s="665"/>
      <c r="F57" s="665"/>
      <c r="G57" s="665"/>
      <c r="H57" s="665"/>
      <c r="I57" s="665"/>
      <c r="J57" s="665"/>
      <c r="K57" s="666"/>
      <c r="L57" s="667"/>
      <c r="M57" s="668"/>
      <c r="N57" s="668"/>
      <c r="O57" s="668"/>
      <c r="P57" s="669"/>
      <c r="Q57" s="386"/>
    </row>
    <row r="58" spans="1:17" ht="20.25" customHeight="1">
      <c r="A58" s="657"/>
      <c r="B58" s="38"/>
      <c r="C58" s="36"/>
      <c r="D58" s="36"/>
      <c r="E58" s="36"/>
      <c r="F58" s="36"/>
      <c r="G58" s="36"/>
      <c r="H58" s="36"/>
      <c r="I58" s="36"/>
      <c r="J58" s="36"/>
      <c r="K58" s="36"/>
      <c r="L58" s="36"/>
      <c r="M58" s="36"/>
      <c r="N58" s="36"/>
      <c r="O58" s="36"/>
      <c r="P58" s="36"/>
    </row>
    <row r="59" spans="1:17" ht="20.25" customHeight="1">
      <c r="A59" s="657"/>
      <c r="B59" s="38"/>
      <c r="Q59" s="103" t="s">
        <v>296</v>
      </c>
    </row>
    <row r="60" spans="1:17" ht="9.75" customHeight="1">
      <c r="A60" s="38"/>
      <c r="B60" s="38"/>
      <c r="C60" s="36"/>
      <c r="D60" s="36"/>
      <c r="E60" s="36"/>
      <c r="F60" s="36"/>
      <c r="G60" s="36"/>
      <c r="H60" s="36"/>
      <c r="I60" s="36"/>
      <c r="J60" s="36"/>
      <c r="K60" s="36"/>
      <c r="L60" s="36"/>
      <c r="M60" s="36"/>
      <c r="N60" s="36"/>
      <c r="O60" s="36"/>
      <c r="P60" s="36"/>
    </row>
    <row r="61" spans="1:17">
      <c r="Q61" s="103"/>
    </row>
  </sheetData>
  <mergeCells count="107">
    <mergeCell ref="K55:P55"/>
    <mergeCell ref="K56:P56"/>
    <mergeCell ref="D55:F55"/>
    <mergeCell ref="D48:F48"/>
    <mergeCell ref="D47:F47"/>
    <mergeCell ref="P42:Q42"/>
    <mergeCell ref="D56:F56"/>
    <mergeCell ref="H43:J43"/>
    <mergeCell ref="K47:P47"/>
    <mergeCell ref="J45:L45"/>
    <mergeCell ref="K42:O42"/>
    <mergeCell ref="C22:G22"/>
    <mergeCell ref="I22:J22"/>
    <mergeCell ref="D50:F50"/>
    <mergeCell ref="G47:J47"/>
    <mergeCell ref="G49:J49"/>
    <mergeCell ref="C39:D39"/>
    <mergeCell ref="E42:G42"/>
    <mergeCell ref="C43:D43"/>
    <mergeCell ref="E43:G43"/>
    <mergeCell ref="D49:F49"/>
    <mergeCell ref="H42:J42"/>
    <mergeCell ref="D30:F30"/>
    <mergeCell ref="E39:G39"/>
    <mergeCell ref="H39:J39"/>
    <mergeCell ref="C42:D42"/>
    <mergeCell ref="D31:F31"/>
    <mergeCell ref="P40:Q40"/>
    <mergeCell ref="K39:O39"/>
    <mergeCell ref="C40:D40"/>
    <mergeCell ref="D33:F33"/>
    <mergeCell ref="C18:G18"/>
    <mergeCell ref="C20:G20"/>
    <mergeCell ref="I20:J20"/>
    <mergeCell ref="J30:K30"/>
    <mergeCell ref="C12:Q12"/>
    <mergeCell ref="C15:Q15"/>
    <mergeCell ref="C24:F24"/>
    <mergeCell ref="P39:Q39"/>
    <mergeCell ref="E40:G40"/>
    <mergeCell ref="H40:J40"/>
    <mergeCell ref="K40:O40"/>
    <mergeCell ref="I18:J18"/>
    <mergeCell ref="J31:K31"/>
    <mergeCell ref="K18:Q18"/>
    <mergeCell ref="K20:Q20"/>
    <mergeCell ref="K22:Q22"/>
    <mergeCell ref="O30:Q30"/>
    <mergeCell ref="O31:Q31"/>
    <mergeCell ref="C16:Q16"/>
    <mergeCell ref="C35:Q35"/>
    <mergeCell ref="C11:E11"/>
    <mergeCell ref="G11:J11"/>
    <mergeCell ref="L11:N11"/>
    <mergeCell ref="C13:Q14"/>
    <mergeCell ref="C5:Q5"/>
    <mergeCell ref="C6:Q6"/>
    <mergeCell ref="C10:E10"/>
    <mergeCell ref="G10:J10"/>
    <mergeCell ref="L10:N10"/>
    <mergeCell ref="H8:J8"/>
    <mergeCell ref="K8:M8"/>
    <mergeCell ref="N8:Q8"/>
    <mergeCell ref="C9:D9"/>
    <mergeCell ref="E9:G9"/>
    <mergeCell ref="H9:J9"/>
    <mergeCell ref="K9:M9"/>
    <mergeCell ref="N9:Q9"/>
    <mergeCell ref="C8:D8"/>
    <mergeCell ref="E8:G8"/>
    <mergeCell ref="P41:Q41"/>
    <mergeCell ref="C41:D41"/>
    <mergeCell ref="E41:G41"/>
    <mergeCell ref="H41:J41"/>
    <mergeCell ref="K41:O41"/>
    <mergeCell ref="P43:Q43"/>
    <mergeCell ref="G50:J50"/>
    <mergeCell ref="G52:J52"/>
    <mergeCell ref="P45:Q45"/>
    <mergeCell ref="K48:P48"/>
    <mergeCell ref="G51:J51"/>
    <mergeCell ref="G48:J48"/>
    <mergeCell ref="K43:O43"/>
    <mergeCell ref="A3:A59"/>
    <mergeCell ref="C36:Q36"/>
    <mergeCell ref="C38:D38"/>
    <mergeCell ref="E38:G38"/>
    <mergeCell ref="H38:J38"/>
    <mergeCell ref="K38:O38"/>
    <mergeCell ref="P38:Q38"/>
    <mergeCell ref="K49:P49"/>
    <mergeCell ref="K50:P50"/>
    <mergeCell ref="K52:P52"/>
    <mergeCell ref="D57:K57"/>
    <mergeCell ref="L57:P57"/>
    <mergeCell ref="K51:P51"/>
    <mergeCell ref="D51:F51"/>
    <mergeCell ref="G54:J54"/>
    <mergeCell ref="G53:J53"/>
    <mergeCell ref="K54:P54"/>
    <mergeCell ref="D54:F54"/>
    <mergeCell ref="D53:F53"/>
    <mergeCell ref="D52:F52"/>
    <mergeCell ref="K53:P53"/>
    <mergeCell ref="G56:J56"/>
    <mergeCell ref="G55:J55"/>
    <mergeCell ref="M24:Q24"/>
  </mergeCells>
  <phoneticPr fontId="0" type="noConversion"/>
  <printOptions horizontalCentered="1"/>
  <pageMargins left="0" right="0" top="0.25" bottom="0.25" header="0" footer="0"/>
  <pageSetup paperSize="9" scale="92" orientation="portrait" horizontalDpi="400" verticalDpi="4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B1:E37"/>
  <sheetViews>
    <sheetView workbookViewId="0">
      <selection activeCell="AB26" sqref="AB26"/>
    </sheetView>
  </sheetViews>
  <sheetFormatPr defaultRowHeight="12.75"/>
  <cols>
    <col min="1" max="1" width="9.140625" style="7" customWidth="1"/>
    <col min="2" max="2" width="27.85546875" style="7" bestFit="1" customWidth="1"/>
    <col min="3" max="3" width="13.28515625" style="7" customWidth="1"/>
    <col min="4" max="4" width="9" style="7" bestFit="1" customWidth="1"/>
    <col min="5" max="5" width="10" style="7" bestFit="1" customWidth="1"/>
    <col min="6" max="16384" width="9.140625" style="7"/>
  </cols>
  <sheetData>
    <row r="1" spans="2:5">
      <c r="B1" s="21" t="s">
        <v>293</v>
      </c>
    </row>
    <row r="2" spans="2:5">
      <c r="B2" s="21"/>
      <c r="C2" s="230"/>
    </row>
    <row r="4" spans="2:5" s="8" customFormat="1">
      <c r="B4" s="9" t="s">
        <v>71</v>
      </c>
      <c r="C4" s="10" t="s">
        <v>72</v>
      </c>
      <c r="D4" s="10" t="s">
        <v>73</v>
      </c>
      <c r="E4" s="11" t="s">
        <v>74</v>
      </c>
    </row>
    <row r="5" spans="2:5">
      <c r="B5" s="12" t="s">
        <v>75</v>
      </c>
      <c r="C5" s="13">
        <v>1</v>
      </c>
      <c r="D5" s="14"/>
      <c r="E5" s="14"/>
    </row>
    <row r="6" spans="2:5">
      <c r="B6" s="15" t="s">
        <v>76</v>
      </c>
      <c r="C6" s="16">
        <v>2</v>
      </c>
      <c r="D6" s="17"/>
      <c r="E6" s="17"/>
    </row>
    <row r="7" spans="2:5">
      <c r="B7" s="15" t="s">
        <v>77</v>
      </c>
      <c r="C7" s="16">
        <v>0</v>
      </c>
      <c r="D7" s="17"/>
      <c r="E7" s="17"/>
    </row>
    <row r="8" spans="2:5">
      <c r="B8" s="15" t="s">
        <v>78</v>
      </c>
      <c r="C8" s="16">
        <v>8</v>
      </c>
      <c r="D8" s="17"/>
      <c r="E8" s="17"/>
    </row>
    <row r="9" spans="2:5">
      <c r="B9" s="15" t="s">
        <v>79</v>
      </c>
      <c r="C9" s="16">
        <v>0</v>
      </c>
      <c r="D9" s="17"/>
      <c r="E9" s="17"/>
    </row>
    <row r="10" spans="2:5">
      <c r="B10" s="15" t="s">
        <v>80</v>
      </c>
      <c r="C10" s="16">
        <v>1</v>
      </c>
      <c r="D10" s="17"/>
      <c r="E10" s="17"/>
    </row>
    <row r="11" spans="2:5">
      <c r="B11" s="15"/>
      <c r="C11" s="18"/>
      <c r="D11" s="17"/>
      <c r="E11" s="17"/>
    </row>
    <row r="12" spans="2:5" ht="13.5" thickBot="1">
      <c r="B12" s="15"/>
      <c r="C12" s="18"/>
      <c r="D12" s="17"/>
      <c r="E12" s="17"/>
    </row>
    <row r="13" spans="2:5" ht="13.5" thickBot="1">
      <c r="B13" s="19"/>
      <c r="C13" s="35">
        <f>SUM(C5:C12)</f>
        <v>12</v>
      </c>
      <c r="D13" s="33">
        <f>E13/C13</f>
        <v>25000</v>
      </c>
      <c r="E13" s="20">
        <v>300000</v>
      </c>
    </row>
    <row r="16" spans="2:5">
      <c r="B16" s="21" t="s">
        <v>81</v>
      </c>
      <c r="C16" s="22">
        <v>65</v>
      </c>
      <c r="D16" s="21"/>
    </row>
    <row r="17" spans="2:4">
      <c r="B17" s="21" t="s">
        <v>97</v>
      </c>
      <c r="C17" s="22">
        <v>330</v>
      </c>
      <c r="D17" s="21"/>
    </row>
    <row r="18" spans="2:4">
      <c r="B18" s="21" t="s">
        <v>82</v>
      </c>
      <c r="C18" s="23">
        <v>335</v>
      </c>
    </row>
    <row r="19" spans="2:4">
      <c r="B19" s="21" t="s">
        <v>83</v>
      </c>
      <c r="C19" s="23">
        <v>3</v>
      </c>
    </row>
    <row r="20" spans="2:4">
      <c r="B20" s="21" t="s">
        <v>84</v>
      </c>
      <c r="C20" s="23">
        <v>3015000</v>
      </c>
    </row>
    <row r="21" spans="2:4">
      <c r="B21" s="21" t="s">
        <v>85</v>
      </c>
      <c r="C21" s="24">
        <f>E13</f>
        <v>300000</v>
      </c>
    </row>
    <row r="22" spans="2:4">
      <c r="B22" s="21" t="s">
        <v>86</v>
      </c>
      <c r="C22" s="25">
        <f>C13</f>
        <v>12</v>
      </c>
    </row>
    <row r="23" spans="2:4">
      <c r="B23" s="28" t="s">
        <v>93</v>
      </c>
      <c r="C23" s="29">
        <f>C13*38.5</f>
        <v>462</v>
      </c>
      <c r="D23" s="21" t="s">
        <v>94</v>
      </c>
    </row>
    <row r="24" spans="2:4">
      <c r="C24" s="26"/>
    </row>
    <row r="25" spans="2:4">
      <c r="C25" s="26"/>
    </row>
    <row r="26" spans="2:4">
      <c r="B26" s="27" t="s">
        <v>87</v>
      </c>
      <c r="C26" s="26"/>
    </row>
    <row r="27" spans="2:4">
      <c r="B27" s="28" t="s">
        <v>88</v>
      </c>
      <c r="C27" s="29">
        <f>C20/C18</f>
        <v>9000</v>
      </c>
    </row>
    <row r="28" spans="2:4">
      <c r="B28" s="21" t="s">
        <v>91</v>
      </c>
      <c r="C28" s="29">
        <f>C20/C22</f>
        <v>251250</v>
      </c>
    </row>
    <row r="29" spans="2:4">
      <c r="B29" s="21" t="s">
        <v>92</v>
      </c>
      <c r="C29" s="29">
        <f>C18/C22</f>
        <v>27.916666666666668</v>
      </c>
    </row>
    <row r="30" spans="2:4">
      <c r="B30" s="21"/>
      <c r="C30" s="24"/>
    </row>
    <row r="32" spans="2:4">
      <c r="B32" s="21" t="s">
        <v>90</v>
      </c>
      <c r="C32" s="31">
        <f>C21/C20</f>
        <v>9.950248756218906E-2</v>
      </c>
    </row>
    <row r="33" spans="2:3">
      <c r="B33" s="28" t="s">
        <v>89</v>
      </c>
      <c r="C33" s="30">
        <f>C16/38.5</f>
        <v>1.6883116883116882</v>
      </c>
    </row>
    <row r="34" spans="2:3">
      <c r="B34" s="21" t="s">
        <v>95</v>
      </c>
      <c r="C34" s="32">
        <f>C23/C16</f>
        <v>7.1076923076923073</v>
      </c>
    </row>
    <row r="35" spans="2:3">
      <c r="B35" s="21" t="s">
        <v>96</v>
      </c>
      <c r="C35" s="30">
        <f>C18/C34</f>
        <v>47.132034632034632</v>
      </c>
    </row>
    <row r="36" spans="2:3">
      <c r="B36" s="21" t="s">
        <v>98</v>
      </c>
      <c r="C36" s="29">
        <f>C20/C17</f>
        <v>9136.363636363636</v>
      </c>
    </row>
    <row r="37" spans="2:3">
      <c r="B37" s="21" t="s">
        <v>99</v>
      </c>
      <c r="C37" s="34">
        <f>C36/C34</f>
        <v>1285.4191263282173</v>
      </c>
    </row>
  </sheetData>
  <phoneticPr fontId="1"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4">
    <pageSetUpPr fitToPage="1"/>
  </sheetPr>
  <dimension ref="A1:N3710"/>
  <sheetViews>
    <sheetView topLeftCell="A7" zoomScaleNormal="75" zoomScaleSheetLayoutView="50" workbookViewId="0">
      <selection activeCell="AB26" sqref="AB26"/>
    </sheetView>
  </sheetViews>
  <sheetFormatPr defaultRowHeight="15"/>
  <cols>
    <col min="1" max="1" width="5.140625" style="104" customWidth="1"/>
    <col min="2" max="2" width="38.85546875" style="104" bestFit="1" customWidth="1"/>
    <col min="3" max="3" width="13.140625" style="129" customWidth="1"/>
    <col min="4" max="4" width="11.28515625" style="129" customWidth="1"/>
    <col min="5" max="5" width="16.85546875" style="104" customWidth="1"/>
    <col min="6" max="6" width="20.28515625" style="104" customWidth="1"/>
    <col min="7" max="8" width="11.28515625" style="104" customWidth="1"/>
    <col min="9" max="9" width="14" style="104" customWidth="1"/>
    <col min="10" max="10" width="38.28515625" style="104" bestFit="1" customWidth="1"/>
    <col min="11" max="16384" width="9.140625" style="104"/>
  </cols>
  <sheetData>
    <row r="1" spans="1:10">
      <c r="A1" s="130"/>
      <c r="B1" s="131"/>
      <c r="C1" s="132"/>
      <c r="D1" s="132"/>
      <c r="E1" s="131"/>
      <c r="F1" s="131"/>
      <c r="G1" s="131"/>
      <c r="H1" s="131"/>
      <c r="I1" s="131"/>
      <c r="J1" s="133"/>
    </row>
    <row r="2" spans="1:10" ht="23.25">
      <c r="A2" s="134" t="s">
        <v>184</v>
      </c>
      <c r="B2" s="105"/>
      <c r="C2" s="106"/>
      <c r="D2" s="106"/>
      <c r="E2" s="105"/>
      <c r="F2" s="105"/>
      <c r="G2" s="105"/>
      <c r="H2" s="105"/>
      <c r="I2" s="105"/>
      <c r="J2" s="135"/>
    </row>
    <row r="3" spans="1:10" ht="18">
      <c r="A3" s="763"/>
      <c r="B3" s="764"/>
      <c r="C3" s="106"/>
      <c r="D3" s="106"/>
      <c r="E3" s="105"/>
      <c r="F3" s="105"/>
      <c r="G3" s="105"/>
      <c r="H3" s="105"/>
      <c r="I3" s="105"/>
      <c r="J3" s="135"/>
    </row>
    <row r="4" spans="1:10" ht="15.75">
      <c r="A4" s="136"/>
      <c r="B4" s="137"/>
      <c r="C4" s="106"/>
      <c r="D4" s="106"/>
      <c r="E4" s="105"/>
      <c r="F4" s="105"/>
      <c r="G4" s="105"/>
      <c r="H4" s="105"/>
      <c r="I4" s="105"/>
      <c r="J4" s="135"/>
    </row>
    <row r="5" spans="1:10">
      <c r="A5" s="138"/>
      <c r="B5" s="765"/>
      <c r="C5" s="765"/>
      <c r="D5" s="106"/>
      <c r="E5" s="105"/>
      <c r="F5" s="105"/>
      <c r="G5" s="105"/>
      <c r="H5" s="105"/>
      <c r="I5" s="105"/>
      <c r="J5" s="135"/>
    </row>
    <row r="6" spans="1:10">
      <c r="A6" s="138"/>
      <c r="B6" s="105"/>
      <c r="C6" s="106"/>
      <c r="D6" s="106"/>
      <c r="E6" s="105"/>
      <c r="F6" s="105"/>
      <c r="G6" s="105"/>
      <c r="H6" s="105"/>
      <c r="I6" s="105"/>
      <c r="J6" s="135"/>
    </row>
    <row r="7" spans="1:10" s="105" customFormat="1" ht="15.75" thickBot="1">
      <c r="A7" s="139"/>
      <c r="B7" s="140"/>
      <c r="C7" s="141"/>
      <c r="D7" s="141"/>
      <c r="E7" s="142"/>
      <c r="F7" s="142"/>
      <c r="G7" s="143"/>
      <c r="H7" s="143"/>
      <c r="I7" s="143"/>
      <c r="J7" s="144"/>
    </row>
    <row r="8" spans="1:10" ht="15.75">
      <c r="A8" s="145"/>
      <c r="B8" s="146" t="s">
        <v>185</v>
      </c>
      <c r="C8" s="147" t="s">
        <v>186</v>
      </c>
      <c r="D8" s="148" t="s">
        <v>187</v>
      </c>
      <c r="E8" s="149" t="s">
        <v>188</v>
      </c>
      <c r="F8" s="150"/>
      <c r="G8" s="149" t="s">
        <v>189</v>
      </c>
      <c r="H8" s="150" t="s">
        <v>190</v>
      </c>
      <c r="I8" s="149" t="s">
        <v>191</v>
      </c>
      <c r="J8" s="149" t="s">
        <v>192</v>
      </c>
    </row>
    <row r="9" spans="1:10" ht="15.75" thickBot="1">
      <c r="A9" s="151"/>
      <c r="B9" s="152"/>
      <c r="C9" s="153">
        <v>450</v>
      </c>
      <c r="D9" s="154"/>
      <c r="E9" s="155" t="s">
        <v>193</v>
      </c>
      <c r="F9" s="156"/>
      <c r="G9" s="155" t="s">
        <v>194</v>
      </c>
      <c r="H9" s="156" t="s">
        <v>194</v>
      </c>
      <c r="I9" s="155" t="s">
        <v>195</v>
      </c>
      <c r="J9" s="155"/>
    </row>
    <row r="10" spans="1:10">
      <c r="A10" s="111"/>
      <c r="B10" s="157" t="s">
        <v>196</v>
      </c>
      <c r="C10" s="110">
        <f t="shared" ref="C10:I10" si="0">SUM(C47)</f>
        <v>987.5</v>
      </c>
      <c r="D10" s="158">
        <f t="shared" si="0"/>
        <v>444375</v>
      </c>
      <c r="E10" s="111">
        <f t="shared" si="0"/>
        <v>0</v>
      </c>
      <c r="F10" s="157"/>
      <c r="G10" s="111">
        <f t="shared" si="0"/>
        <v>0</v>
      </c>
      <c r="H10" s="157">
        <f t="shared" si="0"/>
        <v>0</v>
      </c>
      <c r="I10" s="112">
        <f t="shared" si="0"/>
        <v>0</v>
      </c>
      <c r="J10" s="159" t="s">
        <v>197</v>
      </c>
    </row>
    <row r="11" spans="1:10">
      <c r="A11" s="111"/>
      <c r="B11" s="157" t="s">
        <v>198</v>
      </c>
      <c r="C11" s="110">
        <f t="shared" ref="C11:I11" si="1">SUM(C76)</f>
        <v>1857.8477611940298</v>
      </c>
      <c r="D11" s="158">
        <f t="shared" si="1"/>
        <v>626979</v>
      </c>
      <c r="E11" s="111">
        <f>E76</f>
        <v>0</v>
      </c>
      <c r="F11" s="157"/>
      <c r="G11" s="111">
        <f t="shared" si="1"/>
        <v>0</v>
      </c>
      <c r="H11" s="157">
        <f t="shared" si="1"/>
        <v>0</v>
      </c>
      <c r="I11" s="112">
        <f t="shared" si="1"/>
        <v>0</v>
      </c>
      <c r="J11" s="159" t="s">
        <v>199</v>
      </c>
    </row>
    <row r="12" spans="1:10">
      <c r="A12" s="111"/>
      <c r="B12" s="157" t="s">
        <v>137</v>
      </c>
      <c r="C12" s="110">
        <f>SUM(C82)</f>
        <v>167.16417910447763</v>
      </c>
      <c r="D12" s="158">
        <f>SUM(D82)</f>
        <v>44000</v>
      </c>
      <c r="E12" s="111">
        <f>E82</f>
        <v>0</v>
      </c>
      <c r="F12" s="157"/>
      <c r="G12" s="111"/>
      <c r="H12" s="157"/>
      <c r="I12" s="112"/>
      <c r="J12" s="159" t="s">
        <v>199</v>
      </c>
    </row>
    <row r="13" spans="1:10" ht="15.75" thickBot="1">
      <c r="A13" s="160"/>
      <c r="B13" s="161" t="s">
        <v>165</v>
      </c>
      <c r="C13" s="162">
        <f>SUM(C88)</f>
        <v>116.41791044776119</v>
      </c>
      <c r="D13" s="163">
        <f>SUM(D88)</f>
        <v>39000</v>
      </c>
      <c r="E13" s="160"/>
      <c r="F13" s="161"/>
      <c r="G13" s="160"/>
      <c r="H13" s="161"/>
      <c r="I13" s="128"/>
      <c r="J13" s="123"/>
    </row>
    <row r="14" spans="1:10" ht="15.75">
      <c r="A14" s="145"/>
      <c r="B14" s="146" t="s">
        <v>200</v>
      </c>
      <c r="C14" s="164">
        <f>SUM(C10:C13)</f>
        <v>3128.9298507462686</v>
      </c>
      <c r="D14" s="165">
        <f>SUM(D10:D13)</f>
        <v>1154354</v>
      </c>
      <c r="E14" s="145">
        <f>SUM(E10:E12)</f>
        <v>0</v>
      </c>
      <c r="F14" s="166"/>
      <c r="G14" s="145">
        <f>SUM(G10:G11)</f>
        <v>0</v>
      </c>
      <c r="H14" s="166">
        <f>SUM(H10:H11)</f>
        <v>0</v>
      </c>
      <c r="I14" s="145">
        <f>SUM(I10:I11)</f>
        <v>0</v>
      </c>
      <c r="J14" s="167"/>
    </row>
    <row r="15" spans="1:10" ht="15.75" thickBot="1">
      <c r="A15" s="151"/>
      <c r="B15" s="152"/>
      <c r="C15" s="168"/>
      <c r="D15" s="169"/>
      <c r="E15" s="170"/>
      <c r="F15" s="171"/>
      <c r="G15" s="170"/>
      <c r="H15" s="171"/>
      <c r="I15" s="151"/>
      <c r="J15" s="170"/>
    </row>
    <row r="16" spans="1:10">
      <c r="A16" s="172">
        <v>1</v>
      </c>
      <c r="B16" s="173" t="s">
        <v>201</v>
      </c>
      <c r="C16" s="174" t="s">
        <v>186</v>
      </c>
      <c r="D16" s="175" t="s">
        <v>202</v>
      </c>
      <c r="E16" s="176" t="s">
        <v>188</v>
      </c>
      <c r="F16" s="177"/>
      <c r="G16" s="176" t="s">
        <v>189</v>
      </c>
      <c r="H16" s="177" t="s">
        <v>190</v>
      </c>
      <c r="I16" s="176" t="s">
        <v>191</v>
      </c>
      <c r="J16" s="176" t="s">
        <v>192</v>
      </c>
    </row>
    <row r="17" spans="1:14" ht="15.75" thickBot="1">
      <c r="A17" s="109"/>
      <c r="B17" s="178" t="s">
        <v>203</v>
      </c>
      <c r="C17" s="108">
        <v>450</v>
      </c>
      <c r="D17" s="179"/>
      <c r="E17" s="109" t="s">
        <v>193</v>
      </c>
      <c r="F17" s="180"/>
      <c r="G17" s="109" t="s">
        <v>194</v>
      </c>
      <c r="H17" s="180" t="s">
        <v>194</v>
      </c>
      <c r="I17" s="109" t="s">
        <v>195</v>
      </c>
      <c r="J17" s="181"/>
    </row>
    <row r="18" spans="1:14">
      <c r="A18" s="115">
        <v>1.01</v>
      </c>
      <c r="B18" s="107" t="s">
        <v>204</v>
      </c>
      <c r="C18" s="116">
        <v>15</v>
      </c>
      <c r="D18" s="182">
        <f>$C$17*C18</f>
        <v>6750</v>
      </c>
      <c r="E18" s="117"/>
      <c r="F18" s="121"/>
      <c r="G18" s="117"/>
      <c r="H18" s="121"/>
      <c r="I18" s="117"/>
      <c r="J18" s="117" t="s">
        <v>205</v>
      </c>
      <c r="K18" s="118"/>
      <c r="L18" s="118"/>
      <c r="M18" s="118"/>
      <c r="N18" s="118"/>
    </row>
    <row r="19" spans="1:14">
      <c r="A19" s="115">
        <v>1.02</v>
      </c>
      <c r="B19" s="107" t="s">
        <v>206</v>
      </c>
      <c r="C19" s="116">
        <v>15</v>
      </c>
      <c r="D19" s="182">
        <f t="shared" ref="D19:D45" si="2">$C$17*C19</f>
        <v>6750</v>
      </c>
      <c r="E19" s="117"/>
      <c r="F19" s="121"/>
      <c r="G19" s="117"/>
      <c r="H19" s="121"/>
      <c r="I19" s="117"/>
      <c r="J19" s="117" t="s">
        <v>205</v>
      </c>
      <c r="K19" s="118"/>
      <c r="L19" s="118"/>
      <c r="M19" s="118"/>
      <c r="N19" s="118"/>
    </row>
    <row r="20" spans="1:14">
      <c r="A20" s="115">
        <v>1.03</v>
      </c>
      <c r="B20" s="107" t="s">
        <v>207</v>
      </c>
      <c r="C20" s="116">
        <v>15</v>
      </c>
      <c r="D20" s="182">
        <f t="shared" si="2"/>
        <v>6750</v>
      </c>
      <c r="E20" s="117"/>
      <c r="F20" s="121"/>
      <c r="G20" s="117"/>
      <c r="H20" s="121"/>
      <c r="I20" s="117"/>
      <c r="J20" s="117" t="s">
        <v>205</v>
      </c>
      <c r="K20" s="118"/>
      <c r="L20" s="118"/>
      <c r="M20" s="118"/>
      <c r="N20" s="118"/>
    </row>
    <row r="21" spans="1:14">
      <c r="A21" s="115">
        <v>1.04</v>
      </c>
      <c r="B21" s="107" t="s">
        <v>208</v>
      </c>
      <c r="C21" s="116">
        <v>5</v>
      </c>
      <c r="D21" s="182">
        <f t="shared" si="2"/>
        <v>2250</v>
      </c>
      <c r="E21" s="117"/>
      <c r="F21" s="121"/>
      <c r="G21" s="117"/>
      <c r="H21" s="121"/>
      <c r="I21" s="117"/>
      <c r="J21" s="117" t="s">
        <v>205</v>
      </c>
      <c r="K21" s="118"/>
      <c r="L21" s="118"/>
      <c r="M21" s="118"/>
      <c r="N21" s="118"/>
    </row>
    <row r="22" spans="1:14">
      <c r="A22" s="115">
        <v>1.05</v>
      </c>
      <c r="B22" s="107" t="s">
        <v>209</v>
      </c>
      <c r="C22" s="116">
        <v>50</v>
      </c>
      <c r="D22" s="182">
        <f t="shared" si="2"/>
        <v>22500</v>
      </c>
      <c r="E22" s="117"/>
      <c r="F22" s="121"/>
      <c r="G22" s="117"/>
      <c r="H22" s="121"/>
      <c r="I22" s="117"/>
      <c r="J22" s="117" t="s">
        <v>210</v>
      </c>
      <c r="K22" s="118"/>
      <c r="L22" s="118"/>
      <c r="M22" s="118"/>
      <c r="N22" s="118"/>
    </row>
    <row r="23" spans="1:14">
      <c r="A23" s="115">
        <v>1.06</v>
      </c>
      <c r="B23" s="107" t="s">
        <v>211</v>
      </c>
      <c r="C23" s="119">
        <v>50</v>
      </c>
      <c r="D23" s="182">
        <f>$C$17*C23</f>
        <v>22500</v>
      </c>
      <c r="E23" s="117"/>
      <c r="F23" s="121"/>
      <c r="G23" s="117"/>
      <c r="H23" s="121"/>
      <c r="I23" s="117"/>
      <c r="J23" s="117" t="s">
        <v>212</v>
      </c>
      <c r="K23" s="118"/>
      <c r="L23" s="118"/>
      <c r="M23" s="118"/>
      <c r="N23" s="118"/>
    </row>
    <row r="24" spans="1:14">
      <c r="A24" s="115">
        <v>1.07</v>
      </c>
      <c r="B24" s="107" t="s">
        <v>213</v>
      </c>
      <c r="C24" s="116">
        <v>80</v>
      </c>
      <c r="D24" s="182">
        <f t="shared" si="2"/>
        <v>36000</v>
      </c>
      <c r="E24" s="117"/>
      <c r="F24" s="121"/>
      <c r="G24" s="117"/>
      <c r="H24" s="121"/>
      <c r="I24" s="117"/>
      <c r="J24" s="117" t="s">
        <v>214</v>
      </c>
      <c r="K24" s="118"/>
      <c r="L24" s="118"/>
      <c r="M24" s="118"/>
      <c r="N24" s="118"/>
    </row>
    <row r="25" spans="1:14">
      <c r="A25" s="115">
        <v>1.08</v>
      </c>
      <c r="B25" s="107" t="s">
        <v>215</v>
      </c>
      <c r="C25" s="116">
        <v>30</v>
      </c>
      <c r="D25" s="182">
        <f t="shared" si="2"/>
        <v>13500</v>
      </c>
      <c r="E25" s="117"/>
      <c r="F25" s="121"/>
      <c r="G25" s="117"/>
      <c r="H25" s="121"/>
      <c r="I25" s="117"/>
      <c r="J25" s="117" t="s">
        <v>216</v>
      </c>
      <c r="K25" s="118"/>
      <c r="L25" s="118"/>
      <c r="M25" s="118"/>
      <c r="N25" s="118"/>
    </row>
    <row r="26" spans="1:14">
      <c r="A26" s="115">
        <v>1.0900000000000001</v>
      </c>
      <c r="B26" s="107" t="s">
        <v>217</v>
      </c>
      <c r="C26" s="116">
        <v>35</v>
      </c>
      <c r="D26" s="182">
        <f t="shared" si="2"/>
        <v>15750</v>
      </c>
      <c r="E26" s="117"/>
      <c r="F26" s="121"/>
      <c r="G26" s="117"/>
      <c r="H26" s="121"/>
      <c r="I26" s="117"/>
      <c r="J26" s="117"/>
      <c r="K26" s="118"/>
      <c r="L26" s="118"/>
      <c r="M26" s="118"/>
      <c r="N26" s="118"/>
    </row>
    <row r="27" spans="1:14">
      <c r="A27" s="115">
        <v>1.1000000000000001</v>
      </c>
      <c r="B27" s="107" t="s">
        <v>218</v>
      </c>
      <c r="C27" s="116">
        <v>95</v>
      </c>
      <c r="D27" s="182">
        <f t="shared" si="2"/>
        <v>42750</v>
      </c>
      <c r="E27" s="117"/>
      <c r="F27" s="121"/>
      <c r="G27" s="117"/>
      <c r="H27" s="121"/>
      <c r="I27" s="117"/>
      <c r="J27" s="117" t="s">
        <v>219</v>
      </c>
      <c r="K27" s="118"/>
      <c r="L27" s="118"/>
      <c r="M27" s="118"/>
      <c r="N27" s="118"/>
    </row>
    <row r="28" spans="1:14">
      <c r="A28" s="115">
        <v>1.1100000000000001</v>
      </c>
      <c r="B28" s="107" t="s">
        <v>220</v>
      </c>
      <c r="C28" s="116">
        <v>15</v>
      </c>
      <c r="D28" s="182">
        <f t="shared" si="2"/>
        <v>6750</v>
      </c>
      <c r="E28" s="117"/>
      <c r="F28" s="121"/>
      <c r="G28" s="117"/>
      <c r="H28" s="121"/>
      <c r="I28" s="117"/>
      <c r="J28" s="117" t="s">
        <v>221</v>
      </c>
      <c r="K28" s="118"/>
      <c r="L28" s="118"/>
      <c r="M28" s="118"/>
      <c r="N28" s="118"/>
    </row>
    <row r="29" spans="1:14">
      <c r="A29" s="115">
        <v>1.1200000000000001</v>
      </c>
      <c r="B29" s="107" t="s">
        <v>222</v>
      </c>
      <c r="C29" s="116">
        <v>100</v>
      </c>
      <c r="D29" s="182">
        <f t="shared" si="2"/>
        <v>45000</v>
      </c>
      <c r="E29" s="117"/>
      <c r="F29" s="121"/>
      <c r="G29" s="117"/>
      <c r="H29" s="121"/>
      <c r="I29" s="117"/>
      <c r="J29" s="117"/>
      <c r="K29" s="118"/>
      <c r="L29" s="118"/>
      <c r="M29" s="118"/>
      <c r="N29" s="118"/>
    </row>
    <row r="30" spans="1:14">
      <c r="A30" s="115">
        <v>1.1299999999999999</v>
      </c>
      <c r="B30" s="107" t="s">
        <v>223</v>
      </c>
      <c r="C30" s="116">
        <v>10</v>
      </c>
      <c r="D30" s="182">
        <f t="shared" si="2"/>
        <v>4500</v>
      </c>
      <c r="E30" s="117"/>
      <c r="F30" s="121"/>
      <c r="G30" s="117"/>
      <c r="H30" s="121"/>
      <c r="I30" s="117"/>
      <c r="J30" s="117"/>
      <c r="K30" s="118"/>
      <c r="L30" s="118"/>
      <c r="M30" s="118"/>
      <c r="N30" s="118"/>
    </row>
    <row r="31" spans="1:14">
      <c r="A31" s="115">
        <v>1.1399999999999999</v>
      </c>
      <c r="B31" s="107" t="s">
        <v>224</v>
      </c>
      <c r="C31" s="116">
        <v>10</v>
      </c>
      <c r="D31" s="182">
        <f t="shared" si="2"/>
        <v>4500</v>
      </c>
      <c r="E31" s="117"/>
      <c r="F31" s="121"/>
      <c r="G31" s="117"/>
      <c r="H31" s="121"/>
      <c r="I31" s="117"/>
      <c r="J31" s="117"/>
      <c r="K31" s="118"/>
      <c r="L31" s="118"/>
      <c r="M31" s="118"/>
      <c r="N31" s="118"/>
    </row>
    <row r="32" spans="1:14">
      <c r="A32" s="115">
        <v>1.1499999999999999</v>
      </c>
      <c r="B32" s="107" t="s">
        <v>225</v>
      </c>
      <c r="C32" s="116">
        <v>10</v>
      </c>
      <c r="D32" s="182">
        <f t="shared" si="2"/>
        <v>4500</v>
      </c>
      <c r="E32" s="117"/>
      <c r="F32" s="121"/>
      <c r="G32" s="117"/>
      <c r="H32" s="121"/>
      <c r="I32" s="117"/>
      <c r="J32" s="117"/>
      <c r="K32" s="118"/>
      <c r="L32" s="118"/>
      <c r="M32" s="118"/>
      <c r="N32" s="118"/>
    </row>
    <row r="33" spans="1:14">
      <c r="A33" s="115">
        <v>1.1599999999999999</v>
      </c>
      <c r="B33" s="107" t="s">
        <v>226</v>
      </c>
      <c r="C33" s="116">
        <v>60</v>
      </c>
      <c r="D33" s="182">
        <f t="shared" si="2"/>
        <v>27000</v>
      </c>
      <c r="E33" s="117"/>
      <c r="F33" s="121"/>
      <c r="G33" s="117"/>
      <c r="H33" s="121"/>
      <c r="I33" s="117"/>
      <c r="J33" s="117"/>
      <c r="K33" s="118"/>
      <c r="L33" s="118"/>
      <c r="M33" s="118"/>
      <c r="N33" s="118"/>
    </row>
    <row r="34" spans="1:14">
      <c r="A34" s="115">
        <v>1.17</v>
      </c>
      <c r="B34" s="107" t="s">
        <v>227</v>
      </c>
      <c r="C34" s="116">
        <v>20</v>
      </c>
      <c r="D34" s="182">
        <f t="shared" si="2"/>
        <v>9000</v>
      </c>
      <c r="E34" s="117"/>
      <c r="F34" s="121"/>
      <c r="G34" s="117"/>
      <c r="H34" s="121"/>
      <c r="I34" s="117"/>
      <c r="J34" s="117" t="s">
        <v>228</v>
      </c>
      <c r="K34" s="118"/>
      <c r="L34" s="118"/>
      <c r="M34" s="118"/>
      <c r="N34" s="118"/>
    </row>
    <row r="35" spans="1:14">
      <c r="A35" s="115">
        <v>1.18</v>
      </c>
      <c r="B35" s="107" t="s">
        <v>229</v>
      </c>
      <c r="C35" s="116">
        <v>10</v>
      </c>
      <c r="D35" s="182">
        <f t="shared" si="2"/>
        <v>4500</v>
      </c>
      <c r="E35" s="117"/>
      <c r="F35" s="121"/>
      <c r="G35" s="117"/>
      <c r="H35" s="121"/>
      <c r="I35" s="117"/>
      <c r="J35" s="117"/>
      <c r="K35" s="118"/>
      <c r="L35" s="118"/>
      <c r="M35" s="118"/>
      <c r="N35" s="118"/>
    </row>
    <row r="36" spans="1:14">
      <c r="A36" s="115">
        <v>1.19</v>
      </c>
      <c r="B36" s="107" t="s">
        <v>230</v>
      </c>
      <c r="C36" s="116">
        <v>65</v>
      </c>
      <c r="D36" s="182">
        <f t="shared" si="2"/>
        <v>29250</v>
      </c>
      <c r="E36" s="117"/>
      <c r="F36" s="121"/>
      <c r="G36" s="117"/>
      <c r="H36" s="121"/>
      <c r="I36" s="117"/>
      <c r="J36" s="117" t="s">
        <v>231</v>
      </c>
      <c r="K36" s="118"/>
      <c r="L36" s="118"/>
      <c r="M36" s="118"/>
      <c r="N36" s="118"/>
    </row>
    <row r="37" spans="1:14">
      <c r="A37" s="115">
        <v>1.2</v>
      </c>
      <c r="B37" s="107" t="s">
        <v>232</v>
      </c>
      <c r="C37" s="116">
        <v>25</v>
      </c>
      <c r="D37" s="182">
        <f t="shared" si="2"/>
        <v>11250</v>
      </c>
      <c r="E37" s="117"/>
      <c r="F37" s="121"/>
      <c r="G37" s="117"/>
      <c r="H37" s="121"/>
      <c r="I37" s="117"/>
      <c r="J37" s="117" t="s">
        <v>233</v>
      </c>
      <c r="K37" s="118"/>
      <c r="L37" s="118"/>
      <c r="M37" s="118"/>
      <c r="N37" s="118"/>
    </row>
    <row r="38" spans="1:14">
      <c r="A38" s="115">
        <v>1.21</v>
      </c>
      <c r="B38" s="107" t="s">
        <v>234</v>
      </c>
      <c r="C38" s="116">
        <v>20</v>
      </c>
      <c r="D38" s="182">
        <f t="shared" si="2"/>
        <v>9000</v>
      </c>
      <c r="E38" s="117"/>
      <c r="F38" s="121"/>
      <c r="G38" s="117"/>
      <c r="H38" s="121"/>
      <c r="I38" s="117"/>
      <c r="J38" s="117" t="s">
        <v>235</v>
      </c>
      <c r="K38" s="118"/>
      <c r="L38" s="118"/>
      <c r="M38" s="118"/>
      <c r="N38" s="118"/>
    </row>
    <row r="39" spans="1:14">
      <c r="A39" s="115">
        <v>1.22</v>
      </c>
      <c r="B39" s="107" t="s">
        <v>236</v>
      </c>
      <c r="C39" s="116">
        <v>10</v>
      </c>
      <c r="D39" s="182">
        <f>$C$17*C39</f>
        <v>4500</v>
      </c>
      <c r="E39" s="117"/>
      <c r="F39" s="121"/>
      <c r="G39" s="117"/>
      <c r="H39" s="121"/>
      <c r="I39" s="117"/>
      <c r="J39" s="117"/>
      <c r="K39" s="118"/>
      <c r="L39" s="118"/>
      <c r="M39" s="118"/>
      <c r="N39" s="118"/>
    </row>
    <row r="40" spans="1:14">
      <c r="A40" s="115">
        <v>1.23</v>
      </c>
      <c r="B40" s="107" t="s">
        <v>237</v>
      </c>
      <c r="C40" s="116">
        <v>15</v>
      </c>
      <c r="D40" s="182">
        <f t="shared" si="2"/>
        <v>6750</v>
      </c>
      <c r="E40" s="117"/>
      <c r="F40" s="121"/>
      <c r="G40" s="117"/>
      <c r="H40" s="121"/>
      <c r="I40" s="117"/>
      <c r="J40" s="117"/>
      <c r="K40" s="118"/>
      <c r="L40" s="118"/>
      <c r="M40" s="118"/>
      <c r="N40" s="118"/>
    </row>
    <row r="41" spans="1:14">
      <c r="A41" s="115">
        <v>1.25</v>
      </c>
      <c r="B41" s="107" t="s">
        <v>238</v>
      </c>
      <c r="C41" s="119">
        <v>30</v>
      </c>
      <c r="D41" s="182">
        <f t="shared" si="2"/>
        <v>13500</v>
      </c>
      <c r="E41" s="117"/>
      <c r="F41" s="121"/>
      <c r="G41" s="117"/>
      <c r="H41" s="121"/>
      <c r="I41" s="117"/>
      <c r="J41" s="117" t="s">
        <v>239</v>
      </c>
      <c r="K41" s="118"/>
      <c r="L41" s="118"/>
      <c r="M41" s="118"/>
      <c r="N41" s="118"/>
    </row>
    <row r="42" spans="1:14">
      <c r="A42" s="115">
        <v>1.26</v>
      </c>
      <c r="B42" s="107" t="s">
        <v>240</v>
      </c>
      <c r="C42" s="119">
        <v>60</v>
      </c>
      <c r="D42" s="182">
        <f t="shared" si="2"/>
        <v>27000</v>
      </c>
      <c r="E42" s="117"/>
      <c r="F42" s="121"/>
      <c r="G42" s="117"/>
      <c r="H42" s="121"/>
      <c r="I42" s="117"/>
      <c r="J42" s="117" t="s">
        <v>239</v>
      </c>
      <c r="K42" s="118"/>
      <c r="L42" s="118"/>
      <c r="M42" s="118"/>
      <c r="N42" s="118"/>
    </row>
    <row r="43" spans="1:14">
      <c r="A43" s="115">
        <v>1.27</v>
      </c>
      <c r="B43" s="183" t="s">
        <v>241</v>
      </c>
      <c r="C43" s="119">
        <v>45</v>
      </c>
      <c r="D43" s="184">
        <f t="shared" si="2"/>
        <v>20250</v>
      </c>
      <c r="E43" s="185"/>
      <c r="F43" s="186"/>
      <c r="G43" s="185"/>
      <c r="H43" s="186"/>
      <c r="I43" s="185"/>
      <c r="J43" s="185" t="s">
        <v>239</v>
      </c>
      <c r="K43" s="118"/>
      <c r="L43" s="118"/>
      <c r="M43" s="118"/>
      <c r="N43" s="118"/>
    </row>
    <row r="44" spans="1:14">
      <c r="A44" s="115">
        <v>1.28</v>
      </c>
      <c r="B44" s="183" t="s">
        <v>242</v>
      </c>
      <c r="C44" s="119">
        <v>30</v>
      </c>
      <c r="D44" s="184">
        <f t="shared" si="2"/>
        <v>13500</v>
      </c>
      <c r="E44" s="185"/>
      <c r="F44" s="186"/>
      <c r="G44" s="185"/>
      <c r="H44" s="186"/>
      <c r="I44" s="185"/>
      <c r="J44" s="185" t="s">
        <v>243</v>
      </c>
      <c r="K44" s="118"/>
      <c r="L44" s="118"/>
      <c r="M44" s="118"/>
      <c r="N44" s="118"/>
    </row>
    <row r="45" spans="1:14">
      <c r="A45" s="115">
        <v>1.29</v>
      </c>
      <c r="B45" s="107" t="s">
        <v>244</v>
      </c>
      <c r="C45" s="119">
        <v>20</v>
      </c>
      <c r="D45" s="182">
        <f t="shared" si="2"/>
        <v>9000</v>
      </c>
      <c r="E45" s="117"/>
      <c r="F45" s="121"/>
      <c r="G45" s="117"/>
      <c r="H45" s="121"/>
      <c r="I45" s="117"/>
      <c r="J45" s="117" t="s">
        <v>245</v>
      </c>
      <c r="K45" s="118"/>
      <c r="L45" s="118"/>
      <c r="M45" s="118"/>
      <c r="N45" s="118"/>
    </row>
    <row r="46" spans="1:14" ht="15.75" thickBot="1">
      <c r="A46" s="115">
        <v>1.3</v>
      </c>
      <c r="B46" s="107" t="s">
        <v>246</v>
      </c>
      <c r="C46" s="116">
        <f>+D46/C17</f>
        <v>42.5</v>
      </c>
      <c r="D46" s="182">
        <f>+SUM(D18:D42)*5%</f>
        <v>19125</v>
      </c>
      <c r="E46" s="117"/>
      <c r="F46" s="121"/>
      <c r="G46" s="117"/>
      <c r="H46" s="121"/>
      <c r="I46" s="117"/>
      <c r="J46" s="117"/>
      <c r="K46" s="118"/>
      <c r="L46" s="118"/>
      <c r="M46" s="118"/>
      <c r="N46" s="118"/>
    </row>
    <row r="47" spans="1:14">
      <c r="A47" s="187"/>
      <c r="B47" s="173" t="s">
        <v>247</v>
      </c>
      <c r="C47" s="188">
        <f t="shared" ref="C47:I47" si="3">SUM(C18:C46)</f>
        <v>987.5</v>
      </c>
      <c r="D47" s="189">
        <f t="shared" si="3"/>
        <v>444375</v>
      </c>
      <c r="E47" s="190">
        <f t="shared" si="3"/>
        <v>0</v>
      </c>
      <c r="F47" s="191"/>
      <c r="G47" s="190">
        <f t="shared" si="3"/>
        <v>0</v>
      </c>
      <c r="H47" s="191">
        <f t="shared" si="3"/>
        <v>0</v>
      </c>
      <c r="I47" s="190">
        <f t="shared" si="3"/>
        <v>0</v>
      </c>
      <c r="J47" s="190"/>
      <c r="K47" s="118"/>
      <c r="L47" s="118"/>
      <c r="M47" s="118"/>
      <c r="N47" s="118"/>
    </row>
    <row r="48" spans="1:14" s="105" customFormat="1" ht="15.75" thickBot="1">
      <c r="A48" s="160"/>
      <c r="B48" s="192"/>
      <c r="C48" s="193"/>
      <c r="D48" s="194"/>
      <c r="E48" s="195"/>
      <c r="F48" s="196"/>
      <c r="G48" s="197"/>
      <c r="H48" s="198"/>
      <c r="I48" s="197"/>
      <c r="J48" s="195"/>
      <c r="K48" s="120"/>
      <c r="L48" s="120"/>
      <c r="M48" s="120"/>
      <c r="N48" s="120"/>
    </row>
    <row r="49" spans="1:14">
      <c r="A49" s="172">
        <v>2</v>
      </c>
      <c r="B49" s="173" t="s">
        <v>248</v>
      </c>
      <c r="C49" s="199" t="s">
        <v>186</v>
      </c>
      <c r="D49" s="200" t="s">
        <v>187</v>
      </c>
      <c r="E49" s="122" t="s">
        <v>188</v>
      </c>
      <c r="F49" s="201"/>
      <c r="G49" s="122" t="s">
        <v>189</v>
      </c>
      <c r="H49" s="201" t="s">
        <v>190</v>
      </c>
      <c r="I49" s="122" t="s">
        <v>191</v>
      </c>
      <c r="J49" s="122" t="s">
        <v>192</v>
      </c>
      <c r="K49" s="118"/>
      <c r="L49" s="118"/>
      <c r="M49" s="118"/>
      <c r="N49" s="118"/>
    </row>
    <row r="50" spans="1:14" ht="15.75" thickBot="1">
      <c r="A50" s="181"/>
      <c r="B50" s="178" t="s">
        <v>249</v>
      </c>
      <c r="C50" s="202">
        <v>335</v>
      </c>
      <c r="D50" s="203"/>
      <c r="E50" s="124" t="s">
        <v>193</v>
      </c>
      <c r="F50" s="204"/>
      <c r="G50" s="124" t="s">
        <v>194</v>
      </c>
      <c r="H50" s="204" t="s">
        <v>194</v>
      </c>
      <c r="I50" s="124" t="s">
        <v>195</v>
      </c>
      <c r="J50" s="205"/>
      <c r="K50" s="118"/>
      <c r="L50" s="118"/>
      <c r="M50" s="118"/>
      <c r="N50" s="118"/>
    </row>
    <row r="51" spans="1:14">
      <c r="A51" s="115">
        <v>2.0099999999999998</v>
      </c>
      <c r="B51" s="107" t="s">
        <v>250</v>
      </c>
      <c r="C51" s="119">
        <v>300</v>
      </c>
      <c r="D51" s="182">
        <f>SUM(C50*C51)</f>
        <v>100500</v>
      </c>
      <c r="E51" s="117"/>
      <c r="F51" s="121"/>
      <c r="G51" s="117"/>
      <c r="H51" s="121"/>
      <c r="I51" s="117"/>
      <c r="J51" s="117" t="s">
        <v>251</v>
      </c>
      <c r="K51" s="118"/>
      <c r="L51" s="118"/>
      <c r="M51" s="118"/>
      <c r="N51" s="118"/>
    </row>
    <row r="52" spans="1:14">
      <c r="A52" s="115">
        <v>2.02</v>
      </c>
      <c r="B52" s="107" t="s">
        <v>252</v>
      </c>
      <c r="C52" s="119">
        <v>60</v>
      </c>
      <c r="D52" s="182">
        <f>SUM(C50*C52)</f>
        <v>20100</v>
      </c>
      <c r="E52" s="117"/>
      <c r="F52" s="206"/>
      <c r="G52" s="117"/>
      <c r="H52" s="121"/>
      <c r="I52" s="117"/>
      <c r="J52" s="117" t="s">
        <v>253</v>
      </c>
      <c r="K52" s="118"/>
      <c r="L52" s="118"/>
      <c r="M52" s="118"/>
      <c r="N52" s="118"/>
    </row>
    <row r="53" spans="1:14">
      <c r="A53" s="115">
        <v>2.0299999999999998</v>
      </c>
      <c r="B53" s="183" t="s">
        <v>254</v>
      </c>
      <c r="C53" s="119">
        <v>40</v>
      </c>
      <c r="D53" s="184">
        <f>$C$17*C53</f>
        <v>18000</v>
      </c>
      <c r="E53" s="185"/>
      <c r="F53" s="186"/>
      <c r="G53" s="207"/>
      <c r="H53" s="186"/>
      <c r="I53" s="185"/>
      <c r="J53" s="185"/>
      <c r="K53" s="118"/>
      <c r="L53" s="118"/>
      <c r="M53" s="118"/>
      <c r="N53" s="118"/>
    </row>
    <row r="54" spans="1:14">
      <c r="A54" s="115">
        <v>2.04</v>
      </c>
      <c r="B54" s="107" t="s">
        <v>255</v>
      </c>
      <c r="C54" s="119">
        <v>24</v>
      </c>
      <c r="D54" s="182">
        <f>SUM(C54*C50)</f>
        <v>8040</v>
      </c>
      <c r="E54" s="117"/>
      <c r="F54" s="121"/>
      <c r="G54" s="117"/>
      <c r="H54" s="121"/>
      <c r="I54" s="117"/>
      <c r="J54" s="117" t="s">
        <v>256</v>
      </c>
      <c r="K54" s="118"/>
      <c r="L54" s="118"/>
      <c r="M54" s="118"/>
      <c r="N54" s="118"/>
    </row>
    <row r="55" spans="1:14">
      <c r="A55" s="115">
        <v>2.0499999999999998</v>
      </c>
      <c r="B55" s="107" t="s">
        <v>257</v>
      </c>
      <c r="C55" s="119">
        <v>22</v>
      </c>
      <c r="D55" s="182">
        <f>SUM(C50*C55)</f>
        <v>7370</v>
      </c>
      <c r="E55" s="117"/>
      <c r="F55" s="121"/>
      <c r="G55" s="117"/>
      <c r="H55" s="121"/>
      <c r="I55" s="117"/>
      <c r="J55" s="117" t="s">
        <v>258</v>
      </c>
      <c r="K55" s="118"/>
      <c r="L55" s="118"/>
      <c r="M55" s="118"/>
      <c r="N55" s="118"/>
    </row>
    <row r="56" spans="1:14">
      <c r="A56" s="115">
        <v>2.06</v>
      </c>
      <c r="B56" s="107" t="s">
        <v>259</v>
      </c>
      <c r="C56" s="119">
        <v>60</v>
      </c>
      <c r="D56" s="182">
        <f>SUM(C50*C56)</f>
        <v>20100</v>
      </c>
      <c r="E56" s="117"/>
      <c r="F56" s="121"/>
      <c r="G56" s="117"/>
      <c r="H56" s="121"/>
      <c r="I56" s="117"/>
      <c r="J56" s="117" t="s">
        <v>260</v>
      </c>
      <c r="K56" s="118"/>
      <c r="L56" s="118"/>
      <c r="M56" s="118"/>
      <c r="N56" s="118"/>
    </row>
    <row r="57" spans="1:14">
      <c r="A57" s="115">
        <v>2.0699999999999998</v>
      </c>
      <c r="B57" s="107" t="s">
        <v>261</v>
      </c>
      <c r="C57" s="119">
        <v>15</v>
      </c>
      <c r="D57" s="182">
        <f>SUM(C50*C57)</f>
        <v>5025</v>
      </c>
      <c r="E57" s="125"/>
      <c r="F57" s="121"/>
      <c r="G57" s="117"/>
      <c r="H57" s="121"/>
      <c r="I57" s="117"/>
      <c r="J57" s="117" t="s">
        <v>262</v>
      </c>
      <c r="K57" s="118"/>
      <c r="L57" s="118"/>
      <c r="M57" s="118"/>
      <c r="N57" s="118"/>
    </row>
    <row r="58" spans="1:14">
      <c r="A58" s="115">
        <v>2.08</v>
      </c>
      <c r="B58" s="107" t="s">
        <v>263</v>
      </c>
      <c r="C58" s="119">
        <v>25</v>
      </c>
      <c r="D58" s="182">
        <f>SUM(C50*C58)</f>
        <v>8375</v>
      </c>
      <c r="E58" s="117"/>
      <c r="F58" s="121"/>
      <c r="G58" s="117"/>
      <c r="H58" s="121"/>
      <c r="I58" s="117"/>
      <c r="J58" s="117" t="s">
        <v>263</v>
      </c>
      <c r="K58" s="118"/>
      <c r="L58" s="118"/>
      <c r="M58" s="118"/>
      <c r="N58" s="118"/>
    </row>
    <row r="59" spans="1:14">
      <c r="A59" s="115">
        <v>2.09</v>
      </c>
      <c r="B59" s="107" t="s">
        <v>264</v>
      </c>
      <c r="C59" s="119">
        <v>45</v>
      </c>
      <c r="D59" s="182">
        <f>SUM(C50*C59)</f>
        <v>15075</v>
      </c>
      <c r="E59" s="117"/>
      <c r="F59" s="121"/>
      <c r="G59" s="117"/>
      <c r="H59" s="121"/>
      <c r="I59" s="117"/>
      <c r="J59" s="117" t="s">
        <v>265</v>
      </c>
      <c r="K59" s="118"/>
      <c r="L59" s="118"/>
      <c r="M59" s="118"/>
      <c r="N59" s="118"/>
    </row>
    <row r="60" spans="1:14">
      <c r="A60" s="115">
        <v>2.1</v>
      </c>
      <c r="B60" s="107" t="s">
        <v>266</v>
      </c>
      <c r="C60" s="119">
        <v>12</v>
      </c>
      <c r="D60" s="182">
        <f>SUM(C50*C60)</f>
        <v>4020</v>
      </c>
      <c r="E60" s="117"/>
      <c r="F60" s="121"/>
      <c r="G60" s="117"/>
      <c r="H60" s="121"/>
      <c r="I60" s="117"/>
      <c r="J60" s="117" t="s">
        <v>267</v>
      </c>
      <c r="K60" s="118"/>
      <c r="L60" s="118"/>
      <c r="M60" s="118"/>
      <c r="N60" s="118"/>
    </row>
    <row r="61" spans="1:14">
      <c r="A61" s="115">
        <v>2.11</v>
      </c>
      <c r="B61" s="107" t="s">
        <v>268</v>
      </c>
      <c r="C61" s="119">
        <v>19</v>
      </c>
      <c r="D61" s="182">
        <f>SUM(C50*C61)</f>
        <v>6365</v>
      </c>
      <c r="E61" s="117"/>
      <c r="F61" s="121"/>
      <c r="G61" s="117"/>
      <c r="H61" s="121"/>
      <c r="I61" s="117"/>
      <c r="J61" s="117" t="s">
        <v>269</v>
      </c>
      <c r="K61" s="118"/>
      <c r="L61" s="118"/>
      <c r="M61" s="118"/>
      <c r="N61" s="118"/>
    </row>
    <row r="62" spans="1:14">
      <c r="A62" s="115">
        <v>2.12</v>
      </c>
      <c r="B62" s="107" t="s">
        <v>270</v>
      </c>
      <c r="C62" s="119">
        <v>29</v>
      </c>
      <c r="D62" s="182">
        <f>SUM(C50*C62)</f>
        <v>9715</v>
      </c>
      <c r="E62" s="117"/>
      <c r="F62" s="121"/>
      <c r="G62" s="117"/>
      <c r="H62" s="121"/>
      <c r="I62" s="117"/>
      <c r="J62" s="117"/>
      <c r="K62" s="118"/>
      <c r="L62" s="118"/>
      <c r="M62" s="118"/>
      <c r="N62" s="118"/>
    </row>
    <row r="63" spans="1:14">
      <c r="A63" s="115">
        <v>2.13</v>
      </c>
      <c r="B63" s="107" t="s">
        <v>271</v>
      </c>
      <c r="C63" s="119">
        <v>29</v>
      </c>
      <c r="D63" s="182">
        <f>SUM(C50*C63)</f>
        <v>9715</v>
      </c>
      <c r="E63" s="117"/>
      <c r="F63" s="121"/>
      <c r="G63" s="117"/>
      <c r="H63" s="121"/>
      <c r="I63" s="117"/>
      <c r="J63" s="117"/>
      <c r="K63" s="118"/>
      <c r="L63" s="118"/>
      <c r="M63" s="118"/>
      <c r="N63" s="118"/>
    </row>
    <row r="64" spans="1:14">
      <c r="A64" s="115">
        <v>2.14</v>
      </c>
      <c r="B64" s="107" t="s">
        <v>272</v>
      </c>
      <c r="C64" s="119">
        <f>+D64/C50</f>
        <v>59.701492537313435</v>
      </c>
      <c r="D64" s="182">
        <v>20000</v>
      </c>
      <c r="E64" s="117"/>
      <c r="F64" s="121"/>
      <c r="G64" s="117"/>
      <c r="H64" s="121"/>
      <c r="I64" s="117"/>
      <c r="J64" s="117" t="s">
        <v>273</v>
      </c>
      <c r="K64" s="118"/>
      <c r="L64" s="118"/>
      <c r="M64" s="118"/>
      <c r="N64" s="118"/>
    </row>
    <row r="65" spans="1:14">
      <c r="A65" s="115">
        <v>2.15</v>
      </c>
      <c r="B65" s="107" t="s">
        <v>274</v>
      </c>
      <c r="C65" s="119">
        <f>SUM(D65/C50)</f>
        <v>23.880597014925375</v>
      </c>
      <c r="D65" s="182">
        <v>8000</v>
      </c>
      <c r="E65" s="117"/>
      <c r="F65" s="121"/>
      <c r="G65" s="117"/>
      <c r="H65" s="121"/>
      <c r="I65" s="117"/>
      <c r="J65" s="117" t="s">
        <v>275</v>
      </c>
      <c r="K65" s="118"/>
      <c r="L65" s="118"/>
      <c r="M65" s="118"/>
      <c r="N65" s="118"/>
    </row>
    <row r="66" spans="1:14">
      <c r="A66" s="115">
        <v>2.16</v>
      </c>
      <c r="B66" s="107" t="s">
        <v>276</v>
      </c>
      <c r="C66" s="119">
        <v>40</v>
      </c>
      <c r="D66" s="182">
        <f>SUM(C50*C66)</f>
        <v>13400</v>
      </c>
      <c r="E66" s="117"/>
      <c r="F66" s="206"/>
      <c r="G66" s="117"/>
      <c r="H66" s="121"/>
      <c r="I66" s="117"/>
      <c r="J66" s="117"/>
      <c r="K66" s="118"/>
      <c r="L66" s="118"/>
      <c r="M66" s="118"/>
      <c r="N66" s="118"/>
    </row>
    <row r="67" spans="1:14">
      <c r="A67" s="115">
        <v>2.17</v>
      </c>
      <c r="B67" s="107" t="s">
        <v>277</v>
      </c>
      <c r="C67" s="119">
        <v>15</v>
      </c>
      <c r="D67" s="182">
        <f>SUM(C50*C67)</f>
        <v>5025</v>
      </c>
      <c r="E67" s="117"/>
      <c r="F67" s="121"/>
      <c r="G67" s="117"/>
      <c r="H67" s="121"/>
      <c r="I67" s="117"/>
      <c r="J67" s="117"/>
      <c r="K67" s="118"/>
      <c r="L67" s="118"/>
      <c r="M67" s="118"/>
      <c r="N67" s="118"/>
    </row>
    <row r="68" spans="1:14">
      <c r="A68" s="115">
        <v>2.1800000000000002</v>
      </c>
      <c r="B68" s="107" t="s">
        <v>278</v>
      </c>
      <c r="C68" s="119">
        <v>665</v>
      </c>
      <c r="D68" s="182">
        <f>SUM(C50*C68)</f>
        <v>222775</v>
      </c>
      <c r="E68" s="126"/>
      <c r="F68" s="121"/>
      <c r="G68" s="117"/>
      <c r="H68" s="121"/>
      <c r="I68" s="117"/>
      <c r="J68" s="208" t="s">
        <v>279</v>
      </c>
      <c r="K68" s="118"/>
      <c r="L68" s="118"/>
      <c r="M68" s="118"/>
      <c r="N68" s="118"/>
    </row>
    <row r="69" spans="1:14">
      <c r="A69" s="115">
        <v>2.19</v>
      </c>
      <c r="B69" s="107" t="s">
        <v>280</v>
      </c>
      <c r="C69" s="119"/>
      <c r="D69" s="182">
        <f>SUM(C50*C69)</f>
        <v>0</v>
      </c>
      <c r="E69" s="117"/>
      <c r="F69" s="121"/>
      <c r="G69" s="117"/>
      <c r="H69" s="121"/>
      <c r="I69" s="117"/>
      <c r="J69" s="208"/>
      <c r="K69" s="118"/>
      <c r="L69" s="118"/>
      <c r="M69" s="118"/>
      <c r="N69" s="118"/>
    </row>
    <row r="70" spans="1:14">
      <c r="A70" s="115">
        <v>2.2000000000000002</v>
      </c>
      <c r="B70" s="107" t="s">
        <v>281</v>
      </c>
      <c r="C70" s="116">
        <v>200</v>
      </c>
      <c r="D70" s="182">
        <f>SUM(C50*C70)</f>
        <v>67000</v>
      </c>
      <c r="E70" s="127"/>
      <c r="F70" s="209"/>
      <c r="G70" s="117"/>
      <c r="H70" s="121"/>
      <c r="I70" s="117"/>
      <c r="J70" s="117" t="s">
        <v>282</v>
      </c>
      <c r="K70" s="118"/>
      <c r="L70" s="118"/>
      <c r="M70" s="118"/>
      <c r="N70" s="118"/>
    </row>
    <row r="71" spans="1:14" ht="16.5" customHeight="1">
      <c r="A71" s="115">
        <v>2.21</v>
      </c>
      <c r="B71" s="107" t="s">
        <v>283</v>
      </c>
      <c r="C71" s="119">
        <v>8</v>
      </c>
      <c r="D71" s="182">
        <f>SUM(C50*C71)</f>
        <v>2680</v>
      </c>
      <c r="E71" s="117"/>
      <c r="F71" s="121"/>
      <c r="G71" s="117"/>
      <c r="H71" s="121"/>
      <c r="I71" s="117"/>
      <c r="J71" s="210" t="s">
        <v>284</v>
      </c>
      <c r="K71" s="118"/>
      <c r="L71" s="118"/>
      <c r="M71" s="118"/>
      <c r="N71" s="118"/>
    </row>
    <row r="72" spans="1:14">
      <c r="A72" s="115">
        <v>2.2200000000000002</v>
      </c>
      <c r="B72" s="107" t="s">
        <v>285</v>
      </c>
      <c r="C72" s="119">
        <v>20</v>
      </c>
      <c r="D72" s="182">
        <f>SUM(C50*C72)</f>
        <v>6700</v>
      </c>
      <c r="E72" s="117"/>
      <c r="F72" s="121"/>
      <c r="G72" s="117"/>
      <c r="H72" s="121"/>
      <c r="I72" s="117"/>
      <c r="J72" s="117"/>
      <c r="K72" s="118"/>
      <c r="L72" s="118"/>
      <c r="M72" s="118"/>
      <c r="N72" s="118"/>
    </row>
    <row r="73" spans="1:14">
      <c r="A73" s="115">
        <v>2.23</v>
      </c>
      <c r="B73" s="107" t="s">
        <v>241</v>
      </c>
      <c r="C73" s="119">
        <v>60</v>
      </c>
      <c r="D73" s="182">
        <f>SUM(C50*C73)</f>
        <v>20100</v>
      </c>
      <c r="E73" s="117"/>
      <c r="F73" s="121"/>
      <c r="G73" s="117"/>
      <c r="H73" s="121"/>
      <c r="I73" s="117"/>
      <c r="J73" s="117"/>
      <c r="K73" s="118"/>
      <c r="L73" s="118"/>
      <c r="M73" s="118"/>
      <c r="N73" s="118"/>
    </row>
    <row r="74" spans="1:14">
      <c r="A74" s="115">
        <v>2.2400000000000002</v>
      </c>
      <c r="B74" s="107" t="s">
        <v>286</v>
      </c>
      <c r="C74" s="119"/>
      <c r="D74" s="182">
        <f>SUM(C50*C74)</f>
        <v>0</v>
      </c>
      <c r="E74" s="117"/>
      <c r="F74" s="121"/>
      <c r="G74" s="117"/>
      <c r="H74" s="121"/>
      <c r="I74" s="117"/>
      <c r="J74" s="117"/>
      <c r="K74" s="118"/>
      <c r="L74" s="118"/>
      <c r="M74" s="118"/>
      <c r="N74" s="118"/>
    </row>
    <row r="75" spans="1:14" ht="15.75" thickBot="1">
      <c r="A75" s="115">
        <v>2.25</v>
      </c>
      <c r="B75" s="107" t="s">
        <v>246</v>
      </c>
      <c r="C75" s="119">
        <f>D75/C50</f>
        <v>86.265671641791045</v>
      </c>
      <c r="D75" s="182">
        <f>SUM(D51:D72)*5%</f>
        <v>28899</v>
      </c>
      <c r="E75" s="117"/>
      <c r="F75" s="121"/>
      <c r="G75" s="117"/>
      <c r="H75" s="121"/>
      <c r="I75" s="117"/>
      <c r="J75" s="117"/>
      <c r="K75" s="118"/>
      <c r="L75" s="118"/>
      <c r="M75" s="118"/>
      <c r="N75" s="118"/>
    </row>
    <row r="76" spans="1:14">
      <c r="A76" s="187"/>
      <c r="B76" s="173" t="s">
        <v>287</v>
      </c>
      <c r="C76" s="188">
        <f>SUM(C51:C75)</f>
        <v>1857.8477611940298</v>
      </c>
      <c r="D76" s="189">
        <f>SUM(D51:D75)</f>
        <v>626979</v>
      </c>
      <c r="E76" s="190">
        <f>SUM(E51:E75)</f>
        <v>0</v>
      </c>
      <c r="F76" s="191"/>
      <c r="G76" s="190">
        <f>SUM(G51:G72)</f>
        <v>0</v>
      </c>
      <c r="H76" s="191">
        <f>SUM(H51:H72)</f>
        <v>0</v>
      </c>
      <c r="I76" s="190">
        <f>SUM(I51:I72)</f>
        <v>0</v>
      </c>
      <c r="J76" s="211"/>
      <c r="K76" s="118"/>
      <c r="L76" s="118"/>
      <c r="M76" s="118"/>
      <c r="N76" s="118"/>
    </row>
    <row r="77" spans="1:14" s="105" customFormat="1" ht="15.75" thickBot="1">
      <c r="A77" s="160"/>
      <c r="B77" s="192"/>
      <c r="C77" s="193"/>
      <c r="D77" s="194"/>
      <c r="E77" s="195"/>
      <c r="F77" s="196"/>
      <c r="G77" s="197"/>
      <c r="H77" s="198"/>
      <c r="I77" s="197"/>
      <c r="J77" s="195"/>
      <c r="K77" s="120"/>
      <c r="L77" s="120"/>
      <c r="M77" s="120"/>
      <c r="N77" s="120"/>
    </row>
    <row r="78" spans="1:14">
      <c r="A78" s="212">
        <v>3</v>
      </c>
      <c r="B78" s="213" t="s">
        <v>137</v>
      </c>
      <c r="C78" s="174" t="s">
        <v>186</v>
      </c>
      <c r="D78" s="200" t="s">
        <v>187</v>
      </c>
      <c r="E78" s="122" t="s">
        <v>188</v>
      </c>
      <c r="F78" s="201"/>
      <c r="G78" s="122" t="s">
        <v>189</v>
      </c>
      <c r="H78" s="201" t="s">
        <v>190</v>
      </c>
      <c r="I78" s="122" t="s">
        <v>191</v>
      </c>
      <c r="J78" s="122" t="s">
        <v>192</v>
      </c>
      <c r="K78" s="118"/>
      <c r="L78" s="118"/>
      <c r="M78" s="118"/>
      <c r="N78" s="118"/>
    </row>
    <row r="79" spans="1:14" ht="15.75" thickBot="1">
      <c r="A79" s="160"/>
      <c r="B79" s="178" t="s">
        <v>249</v>
      </c>
      <c r="C79" s="193">
        <v>335</v>
      </c>
      <c r="D79" s="203"/>
      <c r="E79" s="124" t="s">
        <v>193</v>
      </c>
      <c r="F79" s="204"/>
      <c r="G79" s="124" t="s">
        <v>194</v>
      </c>
      <c r="H79" s="204" t="s">
        <v>194</v>
      </c>
      <c r="I79" s="124" t="s">
        <v>195</v>
      </c>
      <c r="J79" s="205"/>
      <c r="K79" s="118"/>
      <c r="L79" s="118"/>
      <c r="M79" s="118"/>
      <c r="N79" s="118"/>
    </row>
    <row r="80" spans="1:14">
      <c r="A80" s="187">
        <v>3.01</v>
      </c>
      <c r="B80" s="214" t="s">
        <v>288</v>
      </c>
      <c r="C80" s="215">
        <f>SUM(D80/C79)</f>
        <v>35.820895522388057</v>
      </c>
      <c r="D80" s="216">
        <v>12000</v>
      </c>
      <c r="E80" s="122"/>
      <c r="F80" s="201"/>
      <c r="G80" s="122"/>
      <c r="H80" s="201"/>
      <c r="I80" s="122"/>
      <c r="J80" s="217"/>
      <c r="K80" s="118"/>
      <c r="L80" s="118"/>
      <c r="M80" s="118"/>
      <c r="N80" s="118"/>
    </row>
    <row r="81" spans="1:14" ht="15.75" thickBot="1">
      <c r="A81" s="218">
        <v>3.02</v>
      </c>
      <c r="B81" s="161" t="s">
        <v>289</v>
      </c>
      <c r="C81" s="162">
        <f>SUM(D82/C79)</f>
        <v>131.34328358208955</v>
      </c>
      <c r="D81" s="163">
        <v>32000</v>
      </c>
      <c r="E81" s="197"/>
      <c r="F81" s="198"/>
      <c r="G81" s="195"/>
      <c r="H81" s="196"/>
      <c r="I81" s="197"/>
      <c r="J81" s="197"/>
      <c r="K81" s="118"/>
      <c r="L81" s="118"/>
      <c r="M81" s="118"/>
      <c r="N81" s="118"/>
    </row>
    <row r="82" spans="1:14">
      <c r="A82" s="187"/>
      <c r="B82" s="213" t="s">
        <v>290</v>
      </c>
      <c r="C82" s="219">
        <f>SUM(C80:C81)</f>
        <v>167.16417910447763</v>
      </c>
      <c r="D82" s="220">
        <f>SUM(D80:D81)</f>
        <v>44000</v>
      </c>
      <c r="E82" s="190">
        <f>SUM(E80:E81)</f>
        <v>0</v>
      </c>
      <c r="F82" s="221"/>
      <c r="G82" s="211"/>
      <c r="H82" s="221"/>
      <c r="I82" s="190"/>
      <c r="J82" s="211"/>
      <c r="K82" s="118"/>
      <c r="L82" s="118"/>
      <c r="M82" s="118"/>
      <c r="N82" s="118"/>
    </row>
    <row r="83" spans="1:14" ht="15.75" thickBot="1">
      <c r="A83" s="160"/>
      <c r="B83" s="161"/>
      <c r="C83" s="162"/>
      <c r="D83" s="163"/>
      <c r="E83" s="195"/>
      <c r="F83" s="196"/>
      <c r="G83" s="195"/>
      <c r="H83" s="196"/>
      <c r="I83" s="197"/>
      <c r="J83" s="195"/>
      <c r="K83" s="118"/>
      <c r="L83" s="118"/>
      <c r="M83" s="118"/>
      <c r="N83" s="118"/>
    </row>
    <row r="84" spans="1:14">
      <c r="A84" s="212">
        <v>4</v>
      </c>
      <c r="B84" s="213" t="s">
        <v>165</v>
      </c>
      <c r="C84" s="174" t="s">
        <v>186</v>
      </c>
      <c r="D84" s="200" t="s">
        <v>187</v>
      </c>
      <c r="E84" s="122" t="s">
        <v>188</v>
      </c>
      <c r="F84" s="201"/>
      <c r="G84" s="122" t="s">
        <v>189</v>
      </c>
      <c r="H84" s="201" t="s">
        <v>190</v>
      </c>
      <c r="I84" s="122" t="s">
        <v>191</v>
      </c>
      <c r="J84" s="122" t="s">
        <v>192</v>
      </c>
      <c r="K84" s="118"/>
      <c r="L84" s="118"/>
      <c r="M84" s="118"/>
      <c r="N84" s="118"/>
    </row>
    <row r="85" spans="1:14" ht="15.75" thickBot="1">
      <c r="A85" s="160"/>
      <c r="B85" s="178"/>
      <c r="C85" s="193">
        <v>335</v>
      </c>
      <c r="D85" s="203"/>
      <c r="E85" s="124" t="s">
        <v>193</v>
      </c>
      <c r="F85" s="204"/>
      <c r="G85" s="124" t="s">
        <v>194</v>
      </c>
      <c r="H85" s="204" t="s">
        <v>194</v>
      </c>
      <c r="I85" s="124" t="s">
        <v>195</v>
      </c>
      <c r="J85" s="205"/>
      <c r="K85" s="118"/>
      <c r="L85" s="118"/>
      <c r="M85" s="118"/>
      <c r="N85" s="118"/>
    </row>
    <row r="86" spans="1:14">
      <c r="A86" s="187">
        <v>4.01</v>
      </c>
      <c r="B86" s="173" t="s">
        <v>291</v>
      </c>
      <c r="C86" s="188">
        <f>SUM(D86/C85)</f>
        <v>116.41791044776119</v>
      </c>
      <c r="D86" s="222">
        <v>39000</v>
      </c>
      <c r="E86" s="122"/>
      <c r="F86" s="201"/>
      <c r="G86" s="122"/>
      <c r="H86" s="201"/>
      <c r="I86" s="122"/>
      <c r="J86" s="217"/>
      <c r="K86" s="118"/>
      <c r="L86" s="118"/>
      <c r="M86" s="118"/>
      <c r="N86" s="118"/>
    </row>
    <row r="87" spans="1:14" ht="15.75" thickBot="1">
      <c r="A87" s="218"/>
      <c r="B87" s="161"/>
      <c r="C87" s="162"/>
      <c r="D87" s="163"/>
      <c r="E87" s="197"/>
      <c r="F87" s="198"/>
      <c r="G87" s="195"/>
      <c r="H87" s="196"/>
      <c r="I87" s="197"/>
      <c r="J87" s="197"/>
      <c r="K87" s="118"/>
      <c r="L87" s="118"/>
      <c r="M87" s="118"/>
      <c r="N87" s="118"/>
    </row>
    <row r="88" spans="1:14" ht="15.75" thickBot="1">
      <c r="A88" s="223"/>
      <c r="B88" s="224" t="s">
        <v>292</v>
      </c>
      <c r="C88" s="225">
        <f>SUM(C86:C87)</f>
        <v>116.41791044776119</v>
      </c>
      <c r="D88" s="226">
        <f>SUM(D86:D87)</f>
        <v>39000</v>
      </c>
      <c r="E88" s="227">
        <f>SUM(E86:E87)</f>
        <v>0</v>
      </c>
      <c r="F88" s="228"/>
      <c r="G88" s="229"/>
      <c r="H88" s="228"/>
      <c r="I88" s="227"/>
      <c r="J88" s="229"/>
      <c r="K88" s="118"/>
      <c r="L88" s="118"/>
      <c r="M88" s="118"/>
      <c r="N88" s="118"/>
    </row>
    <row r="89" spans="1:14">
      <c r="A89" s="113"/>
      <c r="B89" s="113"/>
      <c r="C89" s="114"/>
      <c r="D89" s="114"/>
      <c r="I89" s="113"/>
    </row>
    <row r="90" spans="1:14">
      <c r="A90" s="113"/>
      <c r="B90" s="113"/>
      <c r="C90" s="114"/>
      <c r="D90" s="114"/>
      <c r="I90" s="113"/>
    </row>
    <row r="91" spans="1:14">
      <c r="A91" s="113"/>
      <c r="B91" s="113"/>
      <c r="C91" s="114"/>
      <c r="D91" s="114"/>
      <c r="I91" s="113"/>
    </row>
    <row r="92" spans="1:14">
      <c r="A92" s="113"/>
      <c r="B92" s="113"/>
      <c r="C92" s="114"/>
      <c r="D92" s="114"/>
      <c r="I92" s="113"/>
    </row>
    <row r="93" spans="1:14">
      <c r="A93" s="113"/>
      <c r="B93" s="113"/>
      <c r="C93" s="114"/>
      <c r="D93" s="114"/>
      <c r="I93" s="113"/>
    </row>
    <row r="94" spans="1:14">
      <c r="A94" s="113"/>
      <c r="B94" s="113"/>
      <c r="C94" s="114"/>
      <c r="D94" s="114"/>
      <c r="I94" s="113"/>
    </row>
    <row r="95" spans="1:14">
      <c r="A95" s="113"/>
      <c r="B95" s="113"/>
      <c r="C95" s="114"/>
      <c r="D95" s="114"/>
      <c r="I95" s="113"/>
    </row>
    <row r="96" spans="1:14">
      <c r="A96" s="113"/>
      <c r="B96" s="113"/>
      <c r="C96" s="114"/>
      <c r="D96" s="114"/>
      <c r="I96" s="113"/>
    </row>
    <row r="97" spans="1:9">
      <c r="A97" s="113"/>
      <c r="B97" s="113"/>
      <c r="C97" s="114"/>
      <c r="D97" s="114"/>
      <c r="I97" s="113"/>
    </row>
    <row r="98" spans="1:9">
      <c r="A98" s="113"/>
      <c r="B98" s="113"/>
      <c r="C98" s="114"/>
      <c r="D98" s="114"/>
      <c r="I98" s="113"/>
    </row>
    <row r="99" spans="1:9">
      <c r="A99" s="113"/>
      <c r="B99" s="113"/>
      <c r="C99" s="114"/>
      <c r="D99" s="114"/>
      <c r="I99" s="113"/>
    </row>
    <row r="100" spans="1:9">
      <c r="A100" s="113"/>
      <c r="B100" s="113"/>
      <c r="C100" s="114"/>
      <c r="D100" s="114"/>
      <c r="I100" s="113"/>
    </row>
    <row r="101" spans="1:9">
      <c r="A101" s="113"/>
      <c r="B101" s="113"/>
      <c r="C101" s="114"/>
      <c r="D101" s="114"/>
      <c r="I101" s="113"/>
    </row>
    <row r="102" spans="1:9">
      <c r="A102" s="113"/>
      <c r="B102" s="113"/>
      <c r="C102" s="114"/>
      <c r="D102" s="114"/>
      <c r="I102" s="113"/>
    </row>
    <row r="103" spans="1:9">
      <c r="A103" s="113"/>
      <c r="B103" s="113"/>
      <c r="C103" s="114"/>
      <c r="D103" s="114"/>
      <c r="I103" s="113"/>
    </row>
    <row r="104" spans="1:9">
      <c r="A104" s="113"/>
      <c r="B104" s="113"/>
      <c r="C104" s="114"/>
      <c r="D104" s="114"/>
      <c r="I104" s="113"/>
    </row>
    <row r="105" spans="1:9">
      <c r="A105" s="113"/>
      <c r="B105" s="113"/>
      <c r="C105" s="114"/>
      <c r="D105" s="114"/>
      <c r="I105" s="113"/>
    </row>
    <row r="106" spans="1:9">
      <c r="A106" s="113"/>
      <c r="B106" s="113"/>
      <c r="C106" s="114"/>
      <c r="D106" s="114"/>
      <c r="I106" s="113"/>
    </row>
    <row r="107" spans="1:9">
      <c r="A107" s="113"/>
      <c r="B107" s="113"/>
      <c r="C107" s="114"/>
      <c r="D107" s="114"/>
      <c r="I107" s="113"/>
    </row>
    <row r="108" spans="1:9">
      <c r="A108" s="113"/>
      <c r="B108" s="113"/>
      <c r="C108" s="114"/>
      <c r="D108" s="114"/>
      <c r="I108" s="113"/>
    </row>
    <row r="109" spans="1:9">
      <c r="A109" s="113"/>
      <c r="B109" s="113"/>
      <c r="C109" s="114"/>
      <c r="D109" s="114"/>
      <c r="I109" s="113"/>
    </row>
    <row r="110" spans="1:9">
      <c r="A110" s="113"/>
      <c r="B110" s="113"/>
      <c r="C110" s="114"/>
      <c r="D110" s="114"/>
      <c r="I110" s="113"/>
    </row>
    <row r="111" spans="1:9">
      <c r="A111" s="113"/>
      <c r="B111" s="113"/>
      <c r="C111" s="114"/>
      <c r="D111" s="114"/>
      <c r="I111" s="113"/>
    </row>
    <row r="112" spans="1:9">
      <c r="A112" s="113"/>
      <c r="B112" s="113"/>
      <c r="C112" s="114"/>
      <c r="D112" s="114"/>
      <c r="I112" s="113"/>
    </row>
    <row r="113" spans="1:9">
      <c r="A113" s="113"/>
      <c r="B113" s="113"/>
      <c r="C113" s="114"/>
      <c r="D113" s="114"/>
      <c r="I113" s="113"/>
    </row>
    <row r="114" spans="1:9">
      <c r="A114" s="113"/>
      <c r="B114" s="113"/>
      <c r="C114" s="114"/>
      <c r="D114" s="114"/>
      <c r="I114" s="113"/>
    </row>
    <row r="115" spans="1:9">
      <c r="A115" s="113"/>
      <c r="B115" s="113"/>
      <c r="C115" s="114"/>
      <c r="D115" s="114"/>
      <c r="I115" s="113"/>
    </row>
    <row r="116" spans="1:9">
      <c r="A116" s="113"/>
      <c r="B116" s="113"/>
      <c r="C116" s="114"/>
      <c r="D116" s="114"/>
      <c r="I116" s="113"/>
    </row>
    <row r="117" spans="1:9">
      <c r="A117" s="113"/>
      <c r="B117" s="113"/>
      <c r="C117" s="114"/>
      <c r="D117" s="114"/>
      <c r="I117" s="113"/>
    </row>
    <row r="118" spans="1:9">
      <c r="A118" s="113"/>
      <c r="B118" s="113"/>
      <c r="C118" s="114"/>
      <c r="D118" s="114"/>
      <c r="I118" s="113"/>
    </row>
    <row r="119" spans="1:9">
      <c r="A119" s="113"/>
      <c r="B119" s="113"/>
      <c r="C119" s="114"/>
      <c r="D119" s="114"/>
      <c r="I119" s="113"/>
    </row>
    <row r="120" spans="1:9">
      <c r="A120" s="113"/>
      <c r="B120" s="113"/>
      <c r="C120" s="114"/>
      <c r="D120" s="114"/>
      <c r="I120" s="113"/>
    </row>
    <row r="121" spans="1:9">
      <c r="A121" s="113"/>
      <c r="B121" s="113"/>
      <c r="C121" s="114"/>
      <c r="D121" s="114"/>
      <c r="I121" s="113"/>
    </row>
    <row r="122" spans="1:9">
      <c r="A122" s="113"/>
      <c r="B122" s="113"/>
      <c r="C122" s="114"/>
      <c r="D122" s="114"/>
      <c r="I122" s="113"/>
    </row>
    <row r="123" spans="1:9">
      <c r="A123" s="113"/>
      <c r="B123" s="113"/>
      <c r="C123" s="114"/>
      <c r="D123" s="114"/>
      <c r="I123" s="113"/>
    </row>
    <row r="124" spans="1:9">
      <c r="A124" s="113"/>
      <c r="B124" s="113"/>
      <c r="C124" s="114"/>
      <c r="D124" s="114"/>
      <c r="I124" s="113"/>
    </row>
    <row r="125" spans="1:9">
      <c r="A125" s="113"/>
      <c r="B125" s="113"/>
      <c r="C125" s="114"/>
      <c r="D125" s="114"/>
      <c r="I125" s="113"/>
    </row>
    <row r="126" spans="1:9">
      <c r="A126" s="113"/>
      <c r="B126" s="113"/>
      <c r="C126" s="114"/>
      <c r="D126" s="114"/>
      <c r="I126" s="113"/>
    </row>
    <row r="127" spans="1:9">
      <c r="A127" s="113"/>
      <c r="B127" s="113"/>
      <c r="C127" s="114"/>
      <c r="D127" s="114"/>
      <c r="I127" s="113"/>
    </row>
    <row r="128" spans="1:9">
      <c r="A128" s="113"/>
      <c r="B128" s="113"/>
      <c r="C128" s="114"/>
      <c r="D128" s="114"/>
      <c r="I128" s="113"/>
    </row>
    <row r="129" spans="1:9">
      <c r="A129" s="113"/>
      <c r="B129" s="113"/>
      <c r="C129" s="114"/>
      <c r="D129" s="114"/>
      <c r="I129" s="113"/>
    </row>
    <row r="130" spans="1:9">
      <c r="A130" s="113"/>
      <c r="B130" s="113"/>
      <c r="C130" s="114"/>
      <c r="D130" s="114"/>
      <c r="I130" s="113"/>
    </row>
    <row r="131" spans="1:9">
      <c r="A131" s="113"/>
      <c r="B131" s="113"/>
      <c r="C131" s="114"/>
      <c r="D131" s="114"/>
      <c r="I131" s="113"/>
    </row>
    <row r="132" spans="1:9">
      <c r="A132" s="113"/>
      <c r="B132" s="113"/>
      <c r="C132" s="114"/>
      <c r="D132" s="114"/>
      <c r="I132" s="113"/>
    </row>
    <row r="133" spans="1:9">
      <c r="A133" s="113"/>
      <c r="B133" s="113"/>
      <c r="C133" s="114"/>
      <c r="D133" s="114"/>
      <c r="I133" s="113"/>
    </row>
    <row r="134" spans="1:9">
      <c r="A134" s="113"/>
      <c r="B134" s="113"/>
      <c r="C134" s="114"/>
      <c r="D134" s="114"/>
      <c r="I134" s="113"/>
    </row>
    <row r="135" spans="1:9">
      <c r="A135" s="113"/>
      <c r="B135" s="113"/>
      <c r="C135" s="114"/>
      <c r="D135" s="114"/>
      <c r="I135" s="113"/>
    </row>
    <row r="136" spans="1:9">
      <c r="A136" s="113"/>
      <c r="B136" s="113"/>
      <c r="C136" s="114"/>
      <c r="D136" s="114"/>
      <c r="I136" s="113"/>
    </row>
    <row r="137" spans="1:9">
      <c r="A137" s="113"/>
      <c r="B137" s="113"/>
      <c r="C137" s="114"/>
      <c r="D137" s="114"/>
      <c r="I137" s="113"/>
    </row>
    <row r="138" spans="1:9">
      <c r="A138" s="113"/>
      <c r="B138" s="113"/>
      <c r="C138" s="114"/>
      <c r="D138" s="114"/>
      <c r="I138" s="113"/>
    </row>
    <row r="139" spans="1:9">
      <c r="A139" s="113"/>
      <c r="B139" s="113"/>
      <c r="C139" s="114"/>
      <c r="D139" s="114"/>
      <c r="I139" s="113"/>
    </row>
    <row r="140" spans="1:9">
      <c r="A140" s="113"/>
      <c r="B140" s="113"/>
      <c r="C140" s="114"/>
      <c r="D140" s="114"/>
      <c r="I140" s="113"/>
    </row>
    <row r="141" spans="1:9">
      <c r="A141" s="113"/>
      <c r="B141" s="113"/>
      <c r="C141" s="114"/>
      <c r="D141" s="114"/>
      <c r="I141" s="113"/>
    </row>
    <row r="142" spans="1:9">
      <c r="A142" s="113"/>
      <c r="B142" s="113"/>
      <c r="C142" s="114"/>
      <c r="D142" s="114"/>
      <c r="I142" s="113"/>
    </row>
    <row r="143" spans="1:9">
      <c r="A143" s="113"/>
      <c r="B143" s="113"/>
      <c r="C143" s="114"/>
      <c r="D143" s="114"/>
      <c r="I143" s="113"/>
    </row>
    <row r="144" spans="1:9">
      <c r="A144" s="113"/>
      <c r="B144" s="113"/>
      <c r="C144" s="114"/>
      <c r="D144" s="114"/>
      <c r="I144" s="113"/>
    </row>
    <row r="145" spans="1:9">
      <c r="A145" s="113"/>
      <c r="B145" s="113"/>
      <c r="C145" s="114"/>
      <c r="D145" s="114"/>
      <c r="I145" s="113"/>
    </row>
    <row r="146" spans="1:9">
      <c r="A146" s="113"/>
      <c r="B146" s="113"/>
      <c r="C146" s="114"/>
      <c r="D146" s="114"/>
      <c r="I146" s="113"/>
    </row>
    <row r="147" spans="1:9">
      <c r="A147" s="113"/>
      <c r="B147" s="113"/>
      <c r="C147" s="114"/>
      <c r="D147" s="114"/>
      <c r="I147" s="113"/>
    </row>
    <row r="148" spans="1:9">
      <c r="A148" s="113"/>
      <c r="B148" s="113"/>
      <c r="C148" s="114"/>
      <c r="D148" s="114"/>
      <c r="I148" s="113"/>
    </row>
    <row r="149" spans="1:9">
      <c r="A149" s="113"/>
      <c r="B149" s="113"/>
      <c r="C149" s="114"/>
      <c r="D149" s="114"/>
      <c r="I149" s="113"/>
    </row>
    <row r="150" spans="1:9">
      <c r="A150" s="113"/>
      <c r="B150" s="113"/>
      <c r="C150" s="114"/>
      <c r="D150" s="114"/>
      <c r="I150" s="113"/>
    </row>
    <row r="151" spans="1:9">
      <c r="A151" s="113"/>
      <c r="B151" s="113"/>
      <c r="C151" s="114"/>
      <c r="D151" s="114"/>
      <c r="I151" s="113"/>
    </row>
    <row r="152" spans="1:9">
      <c r="A152" s="113"/>
      <c r="B152" s="113"/>
      <c r="C152" s="114"/>
      <c r="D152" s="114"/>
      <c r="I152" s="113"/>
    </row>
    <row r="153" spans="1:9">
      <c r="A153" s="113"/>
      <c r="B153" s="113"/>
      <c r="C153" s="114"/>
      <c r="D153" s="114"/>
      <c r="I153" s="113"/>
    </row>
    <row r="154" spans="1:9">
      <c r="A154" s="113"/>
      <c r="B154" s="113"/>
      <c r="C154" s="114"/>
      <c r="D154" s="114"/>
      <c r="I154" s="113"/>
    </row>
    <row r="155" spans="1:9">
      <c r="A155" s="113"/>
      <c r="B155" s="113"/>
      <c r="C155" s="114"/>
      <c r="D155" s="114"/>
      <c r="I155" s="113"/>
    </row>
    <row r="156" spans="1:9">
      <c r="A156" s="113"/>
      <c r="B156" s="113"/>
      <c r="C156" s="114"/>
      <c r="D156" s="114"/>
      <c r="I156" s="113"/>
    </row>
    <row r="157" spans="1:9">
      <c r="A157" s="113"/>
      <c r="B157" s="113"/>
      <c r="C157" s="114"/>
      <c r="D157" s="114"/>
      <c r="I157" s="113"/>
    </row>
    <row r="158" spans="1:9">
      <c r="A158" s="113"/>
      <c r="B158" s="113"/>
      <c r="C158" s="114"/>
      <c r="D158" s="114"/>
      <c r="I158" s="113"/>
    </row>
    <row r="159" spans="1:9">
      <c r="A159" s="113"/>
      <c r="B159" s="113"/>
      <c r="C159" s="114"/>
      <c r="D159" s="114"/>
      <c r="I159" s="113"/>
    </row>
    <row r="160" spans="1:9">
      <c r="A160" s="113"/>
      <c r="B160" s="113"/>
      <c r="C160" s="114"/>
      <c r="D160" s="114"/>
      <c r="I160" s="113"/>
    </row>
    <row r="161" spans="1:9">
      <c r="A161" s="113"/>
      <c r="B161" s="113"/>
      <c r="C161" s="114"/>
      <c r="D161" s="114"/>
      <c r="I161" s="113"/>
    </row>
    <row r="162" spans="1:9">
      <c r="A162" s="113"/>
      <c r="B162" s="113"/>
      <c r="C162" s="114"/>
      <c r="D162" s="114"/>
      <c r="I162" s="113"/>
    </row>
    <row r="163" spans="1:9">
      <c r="A163" s="113"/>
      <c r="B163" s="113"/>
      <c r="C163" s="114"/>
      <c r="D163" s="114"/>
      <c r="I163" s="113"/>
    </row>
    <row r="164" spans="1:9">
      <c r="A164" s="113"/>
      <c r="B164" s="113"/>
      <c r="C164" s="114"/>
      <c r="D164" s="114"/>
      <c r="I164" s="113"/>
    </row>
    <row r="165" spans="1:9">
      <c r="A165" s="113"/>
      <c r="B165" s="113"/>
      <c r="C165" s="114"/>
      <c r="D165" s="114"/>
      <c r="I165" s="113"/>
    </row>
    <row r="166" spans="1:9">
      <c r="A166" s="113"/>
      <c r="B166" s="113"/>
      <c r="C166" s="114"/>
      <c r="D166" s="114"/>
      <c r="I166" s="113"/>
    </row>
    <row r="167" spans="1:9">
      <c r="A167" s="113"/>
      <c r="B167" s="113"/>
      <c r="C167" s="114"/>
      <c r="D167" s="114"/>
      <c r="I167" s="113"/>
    </row>
    <row r="168" spans="1:9">
      <c r="A168" s="113"/>
      <c r="B168" s="113"/>
      <c r="C168" s="114"/>
      <c r="D168" s="114"/>
      <c r="I168" s="113"/>
    </row>
    <row r="169" spans="1:9">
      <c r="A169" s="113"/>
      <c r="B169" s="113"/>
      <c r="C169" s="114"/>
      <c r="D169" s="114"/>
      <c r="I169" s="113"/>
    </row>
    <row r="170" spans="1:9">
      <c r="A170" s="113"/>
      <c r="B170" s="113"/>
      <c r="C170" s="114"/>
      <c r="D170" s="114"/>
      <c r="I170" s="113"/>
    </row>
    <row r="171" spans="1:9">
      <c r="A171" s="113"/>
      <c r="B171" s="113"/>
      <c r="C171" s="114"/>
      <c r="D171" s="114"/>
      <c r="I171" s="113"/>
    </row>
    <row r="172" spans="1:9">
      <c r="A172" s="113"/>
      <c r="B172" s="113"/>
      <c r="C172" s="114"/>
      <c r="D172" s="114"/>
      <c r="I172" s="113"/>
    </row>
    <row r="173" spans="1:9">
      <c r="A173" s="113"/>
      <c r="B173" s="113"/>
      <c r="C173" s="114"/>
      <c r="D173" s="114"/>
      <c r="I173" s="113"/>
    </row>
    <row r="174" spans="1:9">
      <c r="A174" s="113"/>
      <c r="B174" s="113"/>
      <c r="C174" s="114"/>
      <c r="D174" s="114"/>
      <c r="I174" s="113"/>
    </row>
    <row r="175" spans="1:9">
      <c r="A175" s="113"/>
      <c r="B175" s="113"/>
      <c r="C175" s="114"/>
      <c r="D175" s="114"/>
      <c r="I175" s="113"/>
    </row>
    <row r="176" spans="1:9">
      <c r="A176" s="113"/>
      <c r="B176" s="113"/>
      <c r="C176" s="114"/>
      <c r="D176" s="114"/>
      <c r="I176" s="113"/>
    </row>
    <row r="177" spans="1:9">
      <c r="A177" s="113"/>
      <c r="B177" s="113"/>
      <c r="C177" s="114"/>
      <c r="D177" s="114"/>
      <c r="I177" s="113"/>
    </row>
    <row r="178" spans="1:9">
      <c r="A178" s="113"/>
      <c r="B178" s="113"/>
      <c r="C178" s="114"/>
      <c r="D178" s="114"/>
      <c r="I178" s="113"/>
    </row>
    <row r="179" spans="1:9">
      <c r="A179" s="113"/>
      <c r="B179" s="113"/>
      <c r="C179" s="114"/>
      <c r="D179" s="114"/>
      <c r="I179" s="113"/>
    </row>
    <row r="180" spans="1:9">
      <c r="A180" s="113"/>
      <c r="B180" s="113"/>
      <c r="C180" s="114"/>
      <c r="D180" s="114"/>
      <c r="I180" s="113"/>
    </row>
    <row r="181" spans="1:9">
      <c r="A181" s="113"/>
      <c r="B181" s="113"/>
      <c r="C181" s="114"/>
      <c r="D181" s="114"/>
      <c r="I181" s="113"/>
    </row>
    <row r="182" spans="1:9">
      <c r="A182" s="113"/>
      <c r="B182" s="113"/>
      <c r="C182" s="114"/>
      <c r="D182" s="114"/>
      <c r="I182" s="113"/>
    </row>
    <row r="183" spans="1:9">
      <c r="A183" s="113"/>
      <c r="B183" s="113"/>
      <c r="C183" s="114"/>
      <c r="D183" s="114"/>
      <c r="I183" s="113"/>
    </row>
    <row r="184" spans="1:9">
      <c r="A184" s="113"/>
      <c r="B184" s="113"/>
      <c r="C184" s="114"/>
      <c r="D184" s="114"/>
      <c r="I184" s="113"/>
    </row>
    <row r="185" spans="1:9">
      <c r="A185" s="113"/>
      <c r="B185" s="113"/>
      <c r="C185" s="114"/>
      <c r="D185" s="114"/>
      <c r="I185" s="113"/>
    </row>
    <row r="186" spans="1:9">
      <c r="A186" s="113"/>
      <c r="B186" s="113"/>
      <c r="C186" s="114"/>
      <c r="D186" s="114"/>
      <c r="I186" s="113"/>
    </row>
    <row r="187" spans="1:9">
      <c r="A187" s="113"/>
      <c r="B187" s="113"/>
      <c r="C187" s="114"/>
      <c r="D187" s="114"/>
      <c r="I187" s="113"/>
    </row>
    <row r="188" spans="1:9">
      <c r="A188" s="113"/>
      <c r="B188" s="113"/>
      <c r="C188" s="114"/>
      <c r="D188" s="114"/>
      <c r="I188" s="113"/>
    </row>
    <row r="189" spans="1:9">
      <c r="A189" s="113"/>
      <c r="B189" s="113"/>
      <c r="C189" s="114"/>
      <c r="D189" s="114"/>
      <c r="I189" s="113"/>
    </row>
    <row r="190" spans="1:9">
      <c r="A190" s="113"/>
      <c r="B190" s="113"/>
      <c r="C190" s="114"/>
      <c r="D190" s="114"/>
      <c r="I190" s="113"/>
    </row>
    <row r="191" spans="1:9">
      <c r="A191" s="113"/>
      <c r="B191" s="113"/>
      <c r="C191" s="114"/>
      <c r="D191" s="114"/>
      <c r="I191" s="113"/>
    </row>
    <row r="192" spans="1:9">
      <c r="A192" s="113"/>
      <c r="B192" s="113"/>
      <c r="C192" s="114"/>
      <c r="D192" s="114"/>
      <c r="I192" s="113"/>
    </row>
    <row r="193" spans="1:9">
      <c r="A193" s="113"/>
      <c r="B193" s="113"/>
      <c r="C193" s="114"/>
      <c r="D193" s="114"/>
      <c r="I193" s="113"/>
    </row>
    <row r="194" spans="1:9">
      <c r="A194" s="113"/>
      <c r="B194" s="113"/>
      <c r="C194" s="114"/>
      <c r="D194" s="114"/>
      <c r="I194" s="113"/>
    </row>
    <row r="195" spans="1:9">
      <c r="A195" s="113"/>
      <c r="B195" s="113"/>
      <c r="C195" s="114"/>
      <c r="D195" s="114"/>
      <c r="I195" s="113"/>
    </row>
    <row r="196" spans="1:9">
      <c r="A196" s="113"/>
      <c r="B196" s="113"/>
      <c r="C196" s="114"/>
      <c r="D196" s="114"/>
      <c r="I196" s="113"/>
    </row>
    <row r="197" spans="1:9">
      <c r="A197" s="113"/>
      <c r="B197" s="113"/>
      <c r="C197" s="114"/>
      <c r="D197" s="114"/>
      <c r="I197" s="113"/>
    </row>
    <row r="198" spans="1:9">
      <c r="A198" s="113"/>
      <c r="B198" s="113"/>
      <c r="C198" s="114"/>
      <c r="D198" s="114"/>
      <c r="I198" s="113"/>
    </row>
    <row r="199" spans="1:9">
      <c r="A199" s="113"/>
      <c r="B199" s="113"/>
      <c r="C199" s="114"/>
      <c r="D199" s="114"/>
      <c r="I199" s="113"/>
    </row>
    <row r="200" spans="1:9">
      <c r="A200" s="113"/>
      <c r="B200" s="113"/>
      <c r="C200" s="114"/>
      <c r="D200" s="114"/>
      <c r="I200" s="113"/>
    </row>
    <row r="201" spans="1:9">
      <c r="A201" s="113"/>
      <c r="B201" s="113"/>
      <c r="C201" s="114"/>
      <c r="D201" s="114"/>
      <c r="I201" s="113"/>
    </row>
    <row r="202" spans="1:9">
      <c r="A202" s="113"/>
      <c r="B202" s="113"/>
      <c r="C202" s="114"/>
      <c r="D202" s="114"/>
      <c r="I202" s="113"/>
    </row>
    <row r="203" spans="1:9">
      <c r="A203" s="113"/>
      <c r="B203" s="113"/>
      <c r="C203" s="114"/>
      <c r="D203" s="114"/>
      <c r="I203" s="113"/>
    </row>
    <row r="204" spans="1:9">
      <c r="A204" s="113"/>
      <c r="B204" s="113"/>
      <c r="C204" s="114"/>
      <c r="D204" s="114"/>
      <c r="I204" s="113"/>
    </row>
    <row r="205" spans="1:9">
      <c r="A205" s="113"/>
      <c r="B205" s="113"/>
      <c r="C205" s="114"/>
      <c r="D205" s="114"/>
      <c r="I205" s="113"/>
    </row>
    <row r="206" spans="1:9">
      <c r="A206" s="113"/>
      <c r="B206" s="113"/>
      <c r="C206" s="114"/>
      <c r="D206" s="114"/>
      <c r="I206" s="113"/>
    </row>
    <row r="207" spans="1:9">
      <c r="A207" s="113"/>
      <c r="B207" s="113"/>
      <c r="C207" s="114"/>
      <c r="D207" s="114"/>
      <c r="I207" s="113"/>
    </row>
    <row r="208" spans="1:9">
      <c r="A208" s="113"/>
      <c r="B208" s="113"/>
      <c r="C208" s="114"/>
      <c r="D208" s="114"/>
      <c r="I208" s="113"/>
    </row>
    <row r="209" spans="1:9">
      <c r="A209" s="113"/>
      <c r="B209" s="113"/>
      <c r="C209" s="114"/>
      <c r="D209" s="114"/>
      <c r="I209" s="113"/>
    </row>
    <row r="210" spans="1:9">
      <c r="A210" s="113"/>
      <c r="B210" s="113"/>
      <c r="C210" s="114"/>
      <c r="D210" s="114"/>
      <c r="I210" s="113"/>
    </row>
    <row r="211" spans="1:9">
      <c r="A211" s="113"/>
      <c r="B211" s="113"/>
      <c r="C211" s="114"/>
      <c r="D211" s="114"/>
      <c r="I211" s="113"/>
    </row>
    <row r="212" spans="1:9">
      <c r="A212" s="113"/>
      <c r="B212" s="113"/>
      <c r="C212" s="114"/>
      <c r="D212" s="114"/>
      <c r="I212" s="113"/>
    </row>
    <row r="213" spans="1:9">
      <c r="A213" s="113"/>
      <c r="B213" s="113"/>
      <c r="C213" s="114"/>
      <c r="D213" s="114"/>
      <c r="I213" s="113"/>
    </row>
    <row r="214" spans="1:9">
      <c r="A214" s="113"/>
      <c r="B214" s="113"/>
      <c r="C214" s="114"/>
      <c r="D214" s="114"/>
      <c r="I214" s="113"/>
    </row>
    <row r="215" spans="1:9">
      <c r="A215" s="113"/>
      <c r="B215" s="113"/>
      <c r="C215" s="114"/>
      <c r="D215" s="114"/>
      <c r="I215" s="113"/>
    </row>
    <row r="216" spans="1:9">
      <c r="A216" s="113"/>
      <c r="B216" s="113"/>
      <c r="C216" s="114"/>
      <c r="D216" s="114"/>
      <c r="I216" s="113"/>
    </row>
    <row r="217" spans="1:9">
      <c r="A217" s="113"/>
      <c r="B217" s="113"/>
      <c r="C217" s="114"/>
      <c r="D217" s="114"/>
      <c r="I217" s="113"/>
    </row>
    <row r="218" spans="1:9">
      <c r="A218" s="113"/>
      <c r="B218" s="113"/>
      <c r="C218" s="114"/>
      <c r="D218" s="114"/>
      <c r="I218" s="113"/>
    </row>
    <row r="219" spans="1:9">
      <c r="A219" s="113"/>
      <c r="B219" s="113"/>
      <c r="C219" s="114"/>
      <c r="D219" s="114"/>
      <c r="I219" s="113"/>
    </row>
    <row r="220" spans="1:9">
      <c r="A220" s="113"/>
      <c r="B220" s="113"/>
      <c r="C220" s="114"/>
      <c r="D220" s="114"/>
      <c r="I220" s="113"/>
    </row>
    <row r="221" spans="1:9">
      <c r="A221" s="113"/>
      <c r="B221" s="113"/>
      <c r="C221" s="114"/>
      <c r="D221" s="114"/>
      <c r="I221" s="113"/>
    </row>
    <row r="222" spans="1:9">
      <c r="A222" s="113"/>
      <c r="B222" s="113"/>
      <c r="C222" s="114"/>
      <c r="D222" s="114"/>
      <c r="I222" s="113"/>
    </row>
    <row r="223" spans="1:9">
      <c r="A223" s="113"/>
      <c r="B223" s="113"/>
      <c r="C223" s="114"/>
      <c r="D223" s="114"/>
      <c r="I223" s="113"/>
    </row>
    <row r="224" spans="1:9">
      <c r="A224" s="113"/>
      <c r="B224" s="113"/>
      <c r="C224" s="114"/>
      <c r="D224" s="114"/>
      <c r="I224" s="113"/>
    </row>
    <row r="225" spans="1:9">
      <c r="A225" s="113"/>
      <c r="B225" s="113"/>
      <c r="C225" s="114"/>
      <c r="D225" s="114"/>
      <c r="I225" s="113"/>
    </row>
    <row r="226" spans="1:9">
      <c r="A226" s="113"/>
      <c r="B226" s="113"/>
      <c r="C226" s="114"/>
      <c r="D226" s="114"/>
      <c r="I226" s="113"/>
    </row>
    <row r="227" spans="1:9">
      <c r="A227" s="113"/>
      <c r="B227" s="113"/>
      <c r="C227" s="114"/>
      <c r="D227" s="114"/>
      <c r="I227" s="113"/>
    </row>
    <row r="228" spans="1:9">
      <c r="A228" s="113"/>
      <c r="B228" s="113"/>
      <c r="C228" s="114"/>
      <c r="D228" s="114"/>
      <c r="I228" s="113"/>
    </row>
    <row r="229" spans="1:9">
      <c r="A229" s="113"/>
      <c r="B229" s="113"/>
      <c r="C229" s="114"/>
      <c r="D229" s="114"/>
      <c r="I229" s="113"/>
    </row>
    <row r="230" spans="1:9">
      <c r="A230" s="113"/>
      <c r="B230" s="113"/>
      <c r="C230" s="114"/>
      <c r="D230" s="114"/>
      <c r="I230" s="113"/>
    </row>
    <row r="231" spans="1:9">
      <c r="A231" s="113"/>
      <c r="B231" s="113"/>
      <c r="C231" s="114"/>
      <c r="D231" s="114"/>
      <c r="I231" s="113"/>
    </row>
    <row r="232" spans="1:9">
      <c r="A232" s="113"/>
      <c r="B232" s="113"/>
      <c r="C232" s="114"/>
      <c r="D232" s="114"/>
      <c r="I232" s="113"/>
    </row>
    <row r="233" spans="1:9">
      <c r="A233" s="113"/>
      <c r="B233" s="113"/>
      <c r="C233" s="114"/>
      <c r="D233" s="114"/>
      <c r="I233" s="113"/>
    </row>
    <row r="234" spans="1:9">
      <c r="A234" s="113"/>
      <c r="B234" s="113"/>
      <c r="C234" s="114"/>
      <c r="D234" s="114"/>
      <c r="I234" s="113"/>
    </row>
    <row r="235" spans="1:9">
      <c r="A235" s="113"/>
      <c r="B235" s="113"/>
      <c r="C235" s="114"/>
      <c r="D235" s="114"/>
      <c r="I235" s="113"/>
    </row>
    <row r="236" spans="1:9">
      <c r="A236" s="113"/>
      <c r="B236" s="113"/>
      <c r="C236" s="114"/>
      <c r="D236" s="114"/>
      <c r="I236" s="113"/>
    </row>
    <row r="237" spans="1:9">
      <c r="A237" s="113"/>
      <c r="B237" s="113"/>
      <c r="C237" s="114"/>
      <c r="D237" s="114"/>
      <c r="I237" s="113"/>
    </row>
    <row r="238" spans="1:9">
      <c r="A238" s="113"/>
      <c r="B238" s="113"/>
      <c r="C238" s="114"/>
      <c r="D238" s="114"/>
      <c r="I238" s="113"/>
    </row>
    <row r="239" spans="1:9">
      <c r="A239" s="113"/>
      <c r="B239" s="113"/>
      <c r="C239" s="114"/>
      <c r="D239" s="114"/>
      <c r="I239" s="113"/>
    </row>
    <row r="240" spans="1:9">
      <c r="A240" s="113"/>
      <c r="B240" s="113"/>
      <c r="C240" s="114"/>
      <c r="D240" s="114"/>
      <c r="I240" s="113"/>
    </row>
    <row r="241" spans="1:9">
      <c r="A241" s="113"/>
      <c r="B241" s="113"/>
      <c r="C241" s="114"/>
      <c r="D241" s="114"/>
      <c r="I241" s="113"/>
    </row>
    <row r="242" spans="1:9">
      <c r="A242" s="113"/>
      <c r="B242" s="113"/>
      <c r="C242" s="114"/>
      <c r="D242" s="114"/>
      <c r="I242" s="113"/>
    </row>
    <row r="243" spans="1:9">
      <c r="A243" s="113"/>
      <c r="B243" s="113"/>
      <c r="C243" s="114"/>
      <c r="D243" s="114"/>
      <c r="I243" s="113"/>
    </row>
    <row r="244" spans="1:9">
      <c r="A244" s="113"/>
      <c r="B244" s="113"/>
      <c r="C244" s="114"/>
      <c r="D244" s="114"/>
      <c r="I244" s="113"/>
    </row>
    <row r="245" spans="1:9">
      <c r="A245" s="113"/>
      <c r="B245" s="113"/>
      <c r="C245" s="114"/>
      <c r="D245" s="114"/>
      <c r="I245" s="113"/>
    </row>
    <row r="246" spans="1:9">
      <c r="A246" s="113"/>
      <c r="B246" s="113"/>
      <c r="C246" s="114"/>
      <c r="D246" s="114"/>
      <c r="I246" s="113"/>
    </row>
    <row r="247" spans="1:9">
      <c r="A247" s="113"/>
      <c r="B247" s="113"/>
      <c r="C247" s="114"/>
      <c r="D247" s="114"/>
      <c r="I247" s="113"/>
    </row>
    <row r="248" spans="1:9">
      <c r="A248" s="113"/>
      <c r="B248" s="113"/>
      <c r="C248" s="114"/>
      <c r="D248" s="114"/>
      <c r="I248" s="113"/>
    </row>
    <row r="249" spans="1:9">
      <c r="A249" s="113"/>
      <c r="B249" s="113"/>
      <c r="C249" s="114"/>
      <c r="D249" s="114"/>
      <c r="I249" s="113"/>
    </row>
    <row r="250" spans="1:9">
      <c r="A250" s="113"/>
      <c r="B250" s="113"/>
      <c r="C250" s="114"/>
      <c r="D250" s="114"/>
      <c r="I250" s="113"/>
    </row>
    <row r="251" spans="1:9">
      <c r="A251" s="113"/>
      <c r="B251" s="113"/>
      <c r="C251" s="114"/>
      <c r="D251" s="114"/>
      <c r="I251" s="113"/>
    </row>
    <row r="252" spans="1:9">
      <c r="A252" s="113"/>
      <c r="B252" s="113"/>
      <c r="C252" s="114"/>
      <c r="D252" s="114"/>
      <c r="I252" s="113"/>
    </row>
    <row r="253" spans="1:9">
      <c r="A253" s="113"/>
      <c r="B253" s="113"/>
      <c r="C253" s="114"/>
      <c r="D253" s="114"/>
      <c r="I253" s="113"/>
    </row>
    <row r="254" spans="1:9">
      <c r="A254" s="113"/>
      <c r="B254" s="113"/>
      <c r="C254" s="114"/>
      <c r="D254" s="114"/>
      <c r="I254" s="113"/>
    </row>
    <row r="255" spans="1:9">
      <c r="A255" s="113"/>
      <c r="B255" s="113"/>
      <c r="C255" s="114"/>
      <c r="D255" s="114"/>
      <c r="I255" s="113"/>
    </row>
    <row r="256" spans="1:9">
      <c r="A256" s="113"/>
      <c r="B256" s="113"/>
      <c r="C256" s="114"/>
      <c r="D256" s="114"/>
      <c r="I256" s="113"/>
    </row>
    <row r="257" spans="1:9">
      <c r="A257" s="113"/>
      <c r="B257" s="113"/>
      <c r="C257" s="114"/>
      <c r="D257" s="114"/>
      <c r="I257" s="113"/>
    </row>
    <row r="258" spans="1:9">
      <c r="A258" s="113"/>
      <c r="B258" s="113"/>
      <c r="C258" s="114"/>
      <c r="D258" s="114"/>
      <c r="I258" s="113"/>
    </row>
    <row r="259" spans="1:9">
      <c r="A259" s="113"/>
      <c r="B259" s="113"/>
      <c r="C259" s="114"/>
      <c r="D259" s="114"/>
      <c r="I259" s="113"/>
    </row>
    <row r="260" spans="1:9">
      <c r="A260" s="113"/>
      <c r="B260" s="113"/>
      <c r="C260" s="114"/>
      <c r="D260" s="114"/>
      <c r="I260" s="113"/>
    </row>
    <row r="261" spans="1:9">
      <c r="A261" s="113"/>
      <c r="B261" s="113"/>
      <c r="C261" s="114"/>
      <c r="D261" s="114"/>
      <c r="I261" s="113"/>
    </row>
    <row r="262" spans="1:9">
      <c r="A262" s="113"/>
      <c r="B262" s="113"/>
      <c r="C262" s="114"/>
      <c r="D262" s="114"/>
      <c r="I262" s="113"/>
    </row>
    <row r="263" spans="1:9">
      <c r="A263" s="113"/>
      <c r="B263" s="113"/>
      <c r="C263" s="114"/>
      <c r="D263" s="114"/>
      <c r="I263" s="113"/>
    </row>
    <row r="264" spans="1:9">
      <c r="A264" s="113"/>
      <c r="B264" s="113"/>
      <c r="C264" s="114"/>
      <c r="D264" s="114"/>
      <c r="I264" s="113"/>
    </row>
    <row r="265" spans="1:9">
      <c r="A265" s="113"/>
      <c r="B265" s="113"/>
      <c r="C265" s="114"/>
      <c r="D265" s="114"/>
      <c r="I265" s="113"/>
    </row>
    <row r="266" spans="1:9">
      <c r="A266" s="113"/>
      <c r="B266" s="113"/>
      <c r="C266" s="114"/>
      <c r="D266" s="114"/>
      <c r="I266" s="113"/>
    </row>
    <row r="267" spans="1:9">
      <c r="A267" s="113"/>
      <c r="B267" s="113"/>
      <c r="C267" s="114"/>
      <c r="D267" s="114"/>
      <c r="I267" s="113"/>
    </row>
    <row r="268" spans="1:9">
      <c r="A268" s="113"/>
      <c r="B268" s="113"/>
      <c r="C268" s="114"/>
      <c r="D268" s="114"/>
      <c r="I268" s="113"/>
    </row>
    <row r="269" spans="1:9">
      <c r="A269" s="113"/>
      <c r="B269" s="113"/>
      <c r="C269" s="114"/>
      <c r="D269" s="114"/>
      <c r="I269" s="113"/>
    </row>
    <row r="270" spans="1:9">
      <c r="A270" s="113"/>
      <c r="B270" s="113"/>
      <c r="C270" s="114"/>
      <c r="D270" s="114"/>
      <c r="I270" s="113"/>
    </row>
    <row r="271" spans="1:9">
      <c r="A271" s="113"/>
      <c r="B271" s="113"/>
      <c r="C271" s="114"/>
      <c r="D271" s="114"/>
      <c r="I271" s="113"/>
    </row>
    <row r="272" spans="1:9">
      <c r="A272" s="113"/>
      <c r="B272" s="113"/>
      <c r="C272" s="114"/>
      <c r="D272" s="114"/>
      <c r="I272" s="113"/>
    </row>
    <row r="273" spans="1:9">
      <c r="A273" s="113"/>
      <c r="B273" s="113"/>
      <c r="C273" s="114"/>
      <c r="D273" s="114"/>
      <c r="I273" s="113"/>
    </row>
    <row r="274" spans="1:9">
      <c r="A274" s="113"/>
      <c r="B274" s="113"/>
      <c r="C274" s="114"/>
      <c r="D274" s="114"/>
      <c r="I274" s="113"/>
    </row>
    <row r="275" spans="1:9">
      <c r="A275" s="113"/>
      <c r="B275" s="113"/>
      <c r="C275" s="114"/>
      <c r="D275" s="114"/>
      <c r="I275" s="113"/>
    </row>
    <row r="276" spans="1:9">
      <c r="A276" s="113"/>
      <c r="B276" s="113"/>
      <c r="C276" s="114"/>
      <c r="D276" s="114"/>
      <c r="I276" s="113"/>
    </row>
    <row r="277" spans="1:9">
      <c r="A277" s="113"/>
      <c r="B277" s="113"/>
      <c r="C277" s="114"/>
      <c r="D277" s="114"/>
      <c r="I277" s="113"/>
    </row>
    <row r="278" spans="1:9">
      <c r="A278" s="113"/>
      <c r="B278" s="113"/>
      <c r="C278" s="114"/>
      <c r="D278" s="114"/>
      <c r="I278" s="113"/>
    </row>
    <row r="279" spans="1:9">
      <c r="A279" s="113"/>
      <c r="B279" s="113"/>
      <c r="C279" s="114"/>
      <c r="D279" s="114"/>
      <c r="I279" s="113"/>
    </row>
    <row r="280" spans="1:9">
      <c r="A280" s="113"/>
      <c r="B280" s="113"/>
      <c r="C280" s="114"/>
      <c r="D280" s="114"/>
      <c r="I280" s="113"/>
    </row>
    <row r="281" spans="1:9">
      <c r="A281" s="113"/>
      <c r="B281" s="113"/>
      <c r="C281" s="114"/>
      <c r="D281" s="114"/>
      <c r="I281" s="113"/>
    </row>
    <row r="282" spans="1:9">
      <c r="A282" s="113"/>
      <c r="B282" s="113"/>
      <c r="C282" s="114"/>
      <c r="D282" s="114"/>
      <c r="I282" s="113"/>
    </row>
    <row r="283" spans="1:9">
      <c r="A283" s="113"/>
      <c r="B283" s="113"/>
      <c r="C283" s="114"/>
      <c r="D283" s="114"/>
      <c r="I283" s="113"/>
    </row>
    <row r="284" spans="1:9">
      <c r="A284" s="113"/>
      <c r="B284" s="113"/>
      <c r="C284" s="114"/>
      <c r="D284" s="114"/>
      <c r="I284" s="113"/>
    </row>
    <row r="285" spans="1:9">
      <c r="A285" s="113"/>
      <c r="B285" s="113"/>
      <c r="C285" s="114"/>
      <c r="D285" s="114"/>
      <c r="I285" s="113"/>
    </row>
    <row r="286" spans="1:9">
      <c r="A286" s="113"/>
      <c r="B286" s="113"/>
      <c r="C286" s="114"/>
      <c r="D286" s="114"/>
      <c r="I286" s="113"/>
    </row>
    <row r="287" spans="1:9">
      <c r="A287" s="113"/>
      <c r="B287" s="113"/>
      <c r="C287" s="114"/>
      <c r="D287" s="114"/>
      <c r="I287" s="113"/>
    </row>
    <row r="288" spans="1:9">
      <c r="A288" s="113"/>
      <c r="B288" s="113"/>
      <c r="C288" s="114"/>
      <c r="D288" s="114"/>
      <c r="I288" s="113"/>
    </row>
    <row r="289" spans="1:9">
      <c r="A289" s="113"/>
      <c r="B289" s="113"/>
      <c r="C289" s="114"/>
      <c r="D289" s="114"/>
      <c r="I289" s="113"/>
    </row>
    <row r="290" spans="1:9">
      <c r="A290" s="113"/>
      <c r="B290" s="113"/>
      <c r="C290" s="114"/>
      <c r="D290" s="114"/>
      <c r="I290" s="113"/>
    </row>
    <row r="291" spans="1:9">
      <c r="A291" s="113"/>
      <c r="B291" s="113"/>
      <c r="C291" s="114"/>
      <c r="D291" s="114"/>
      <c r="I291" s="113"/>
    </row>
    <row r="292" spans="1:9">
      <c r="A292" s="113"/>
      <c r="B292" s="113"/>
      <c r="C292" s="114"/>
      <c r="D292" s="114"/>
      <c r="I292" s="113"/>
    </row>
    <row r="293" spans="1:9">
      <c r="A293" s="113"/>
      <c r="B293" s="113"/>
      <c r="C293" s="114"/>
      <c r="D293" s="114"/>
      <c r="I293" s="113"/>
    </row>
    <row r="294" spans="1:9">
      <c r="A294" s="113"/>
      <c r="B294" s="113"/>
      <c r="C294" s="114"/>
      <c r="D294" s="114"/>
      <c r="I294" s="113"/>
    </row>
    <row r="295" spans="1:9">
      <c r="A295" s="113"/>
      <c r="B295" s="113"/>
      <c r="C295" s="114"/>
      <c r="D295" s="114"/>
      <c r="I295" s="113"/>
    </row>
    <row r="296" spans="1:9">
      <c r="A296" s="113"/>
      <c r="B296" s="113"/>
      <c r="C296" s="114"/>
      <c r="D296" s="114"/>
      <c r="I296" s="113"/>
    </row>
    <row r="297" spans="1:9">
      <c r="A297" s="113"/>
      <c r="B297" s="113"/>
      <c r="C297" s="114"/>
      <c r="D297" s="114"/>
      <c r="I297" s="113"/>
    </row>
    <row r="298" spans="1:9">
      <c r="A298" s="113"/>
      <c r="B298" s="113"/>
      <c r="C298" s="114"/>
      <c r="D298" s="114"/>
      <c r="I298" s="113"/>
    </row>
    <row r="299" spans="1:9">
      <c r="A299" s="113"/>
      <c r="B299" s="113"/>
      <c r="C299" s="114"/>
      <c r="D299" s="114"/>
      <c r="I299" s="113"/>
    </row>
    <row r="300" spans="1:9">
      <c r="A300" s="113"/>
      <c r="B300" s="113"/>
      <c r="C300" s="114"/>
      <c r="D300" s="114"/>
      <c r="I300" s="113"/>
    </row>
    <row r="301" spans="1:9">
      <c r="A301" s="113"/>
      <c r="B301" s="113"/>
      <c r="C301" s="114"/>
      <c r="D301" s="114"/>
      <c r="I301" s="113"/>
    </row>
    <row r="302" spans="1:9">
      <c r="A302" s="113"/>
      <c r="B302" s="113"/>
      <c r="C302" s="114"/>
      <c r="D302" s="114"/>
      <c r="I302" s="113"/>
    </row>
    <row r="303" spans="1:9">
      <c r="A303" s="113"/>
      <c r="B303" s="113"/>
      <c r="C303" s="114"/>
      <c r="D303" s="114"/>
      <c r="I303" s="113"/>
    </row>
    <row r="304" spans="1:9">
      <c r="A304" s="113"/>
      <c r="B304" s="113"/>
      <c r="C304" s="114"/>
      <c r="D304" s="114"/>
      <c r="I304" s="113"/>
    </row>
    <row r="305" spans="1:9">
      <c r="A305" s="113"/>
      <c r="B305" s="113"/>
      <c r="C305" s="114"/>
      <c r="D305" s="114"/>
      <c r="I305" s="113"/>
    </row>
    <row r="306" spans="1:9">
      <c r="A306" s="113"/>
      <c r="B306" s="113"/>
      <c r="C306" s="114"/>
      <c r="D306" s="114"/>
      <c r="I306" s="113"/>
    </row>
    <row r="307" spans="1:9">
      <c r="A307" s="113"/>
      <c r="B307" s="113"/>
      <c r="C307" s="114"/>
      <c r="D307" s="114"/>
      <c r="I307" s="113"/>
    </row>
    <row r="308" spans="1:9">
      <c r="A308" s="113"/>
      <c r="B308" s="113"/>
      <c r="C308" s="114"/>
      <c r="D308" s="114"/>
      <c r="I308" s="113"/>
    </row>
    <row r="309" spans="1:9">
      <c r="A309" s="113"/>
      <c r="B309" s="113"/>
      <c r="C309" s="114"/>
      <c r="D309" s="114"/>
      <c r="I309" s="113"/>
    </row>
    <row r="310" spans="1:9">
      <c r="A310" s="113"/>
      <c r="B310" s="113"/>
      <c r="C310" s="114"/>
      <c r="D310" s="114"/>
      <c r="I310" s="113"/>
    </row>
    <row r="311" spans="1:9">
      <c r="A311" s="113"/>
      <c r="B311" s="113"/>
      <c r="C311" s="114"/>
      <c r="D311" s="114"/>
      <c r="I311" s="113"/>
    </row>
    <row r="312" spans="1:9">
      <c r="A312" s="113"/>
      <c r="B312" s="113"/>
      <c r="C312" s="114"/>
      <c r="D312" s="114"/>
      <c r="I312" s="113"/>
    </row>
    <row r="313" spans="1:9">
      <c r="A313" s="113"/>
      <c r="B313" s="113"/>
      <c r="C313" s="114"/>
      <c r="D313" s="114"/>
      <c r="I313" s="113"/>
    </row>
    <row r="314" spans="1:9">
      <c r="A314" s="113"/>
      <c r="B314" s="113"/>
      <c r="C314" s="114"/>
      <c r="D314" s="114"/>
      <c r="I314" s="113"/>
    </row>
    <row r="315" spans="1:9">
      <c r="A315" s="113"/>
      <c r="B315" s="113"/>
      <c r="C315" s="114"/>
      <c r="D315" s="114"/>
      <c r="I315" s="113"/>
    </row>
    <row r="316" spans="1:9">
      <c r="A316" s="113"/>
      <c r="B316" s="113"/>
      <c r="C316" s="114"/>
      <c r="D316" s="114"/>
      <c r="I316" s="113"/>
    </row>
    <row r="317" spans="1:9">
      <c r="A317" s="113"/>
      <c r="B317" s="113"/>
      <c r="C317" s="114"/>
      <c r="D317" s="114"/>
      <c r="I317" s="113"/>
    </row>
    <row r="318" spans="1:9">
      <c r="A318" s="113"/>
      <c r="B318" s="113"/>
      <c r="C318" s="114"/>
      <c r="D318" s="114"/>
      <c r="I318" s="113"/>
    </row>
    <row r="319" spans="1:9">
      <c r="A319" s="113"/>
      <c r="B319" s="113"/>
      <c r="C319" s="114"/>
      <c r="D319" s="114"/>
      <c r="I319" s="113"/>
    </row>
    <row r="320" spans="1:9">
      <c r="A320" s="113"/>
      <c r="B320" s="113"/>
      <c r="C320" s="114"/>
      <c r="D320" s="114"/>
      <c r="I320" s="113"/>
    </row>
    <row r="321" spans="1:9">
      <c r="A321" s="113"/>
      <c r="B321" s="113"/>
      <c r="C321" s="114"/>
      <c r="D321" s="114"/>
      <c r="I321" s="113"/>
    </row>
    <row r="322" spans="1:9">
      <c r="A322" s="113"/>
      <c r="B322" s="113"/>
      <c r="C322" s="114"/>
      <c r="D322" s="114"/>
      <c r="I322" s="113"/>
    </row>
    <row r="323" spans="1:9">
      <c r="A323" s="113"/>
      <c r="B323" s="113"/>
      <c r="C323" s="114"/>
      <c r="D323" s="114"/>
      <c r="I323" s="113"/>
    </row>
    <row r="324" spans="1:9">
      <c r="A324" s="113"/>
      <c r="B324" s="113"/>
      <c r="C324" s="114"/>
      <c r="D324" s="114"/>
      <c r="I324" s="113"/>
    </row>
    <row r="325" spans="1:9">
      <c r="A325" s="113"/>
      <c r="B325" s="113"/>
      <c r="C325" s="114"/>
      <c r="D325" s="114"/>
      <c r="I325" s="113"/>
    </row>
    <row r="326" spans="1:9">
      <c r="A326" s="113"/>
      <c r="B326" s="113"/>
      <c r="C326" s="114"/>
      <c r="D326" s="114"/>
      <c r="I326" s="113"/>
    </row>
    <row r="327" spans="1:9">
      <c r="A327" s="113"/>
      <c r="B327" s="113"/>
      <c r="C327" s="114"/>
      <c r="D327" s="114"/>
      <c r="I327" s="113"/>
    </row>
    <row r="328" spans="1:9">
      <c r="A328" s="113"/>
      <c r="B328" s="113"/>
      <c r="C328" s="114"/>
      <c r="D328" s="114"/>
      <c r="I328" s="113"/>
    </row>
    <row r="329" spans="1:9">
      <c r="A329" s="113"/>
      <c r="B329" s="113"/>
      <c r="C329" s="114"/>
      <c r="D329" s="114"/>
      <c r="I329" s="113"/>
    </row>
    <row r="330" spans="1:9">
      <c r="A330" s="113"/>
      <c r="B330" s="113"/>
      <c r="C330" s="114"/>
      <c r="D330" s="114"/>
      <c r="I330" s="113"/>
    </row>
    <row r="331" spans="1:9">
      <c r="A331" s="113"/>
      <c r="B331" s="113"/>
      <c r="C331" s="114"/>
      <c r="D331" s="114"/>
      <c r="I331" s="113"/>
    </row>
    <row r="332" spans="1:9">
      <c r="A332" s="113"/>
      <c r="B332" s="113"/>
      <c r="C332" s="114"/>
      <c r="D332" s="114"/>
      <c r="I332" s="113"/>
    </row>
    <row r="333" spans="1:9">
      <c r="A333" s="113"/>
      <c r="B333" s="113"/>
      <c r="C333" s="114"/>
      <c r="D333" s="114"/>
      <c r="I333" s="113"/>
    </row>
    <row r="334" spans="1:9">
      <c r="A334" s="113"/>
      <c r="B334" s="113"/>
      <c r="C334" s="114"/>
      <c r="D334" s="114"/>
      <c r="I334" s="113"/>
    </row>
    <row r="335" spans="1:9">
      <c r="A335" s="113"/>
      <c r="B335" s="113"/>
      <c r="C335" s="114"/>
      <c r="D335" s="114"/>
      <c r="I335" s="113"/>
    </row>
    <row r="336" spans="1:9">
      <c r="A336" s="113"/>
      <c r="B336" s="113"/>
      <c r="C336" s="114"/>
      <c r="D336" s="114"/>
      <c r="I336" s="113"/>
    </row>
    <row r="337" spans="1:9">
      <c r="A337" s="113"/>
      <c r="B337" s="113"/>
      <c r="C337" s="114"/>
      <c r="D337" s="114"/>
      <c r="I337" s="113"/>
    </row>
    <row r="338" spans="1:9">
      <c r="A338" s="113"/>
      <c r="B338" s="113"/>
      <c r="C338" s="114"/>
      <c r="D338" s="114"/>
      <c r="I338" s="113"/>
    </row>
    <row r="339" spans="1:9">
      <c r="A339" s="113"/>
      <c r="B339" s="113"/>
      <c r="C339" s="114"/>
      <c r="D339" s="114"/>
      <c r="I339" s="113"/>
    </row>
    <row r="340" spans="1:9">
      <c r="A340" s="113"/>
      <c r="B340" s="113"/>
      <c r="C340" s="114"/>
      <c r="D340" s="114"/>
      <c r="I340" s="113"/>
    </row>
    <row r="341" spans="1:9">
      <c r="A341" s="113"/>
      <c r="B341" s="113"/>
      <c r="C341" s="114"/>
      <c r="D341" s="114"/>
      <c r="I341" s="113"/>
    </row>
    <row r="342" spans="1:9">
      <c r="A342" s="113"/>
      <c r="B342" s="113"/>
      <c r="C342" s="114"/>
      <c r="D342" s="114"/>
      <c r="I342" s="113"/>
    </row>
    <row r="343" spans="1:9">
      <c r="A343" s="113"/>
      <c r="B343" s="113"/>
      <c r="C343" s="114"/>
      <c r="D343" s="114"/>
      <c r="I343" s="113"/>
    </row>
    <row r="344" spans="1:9">
      <c r="A344" s="113"/>
      <c r="B344" s="113"/>
      <c r="C344" s="114"/>
      <c r="D344" s="114"/>
      <c r="I344" s="113"/>
    </row>
    <row r="345" spans="1:9">
      <c r="A345" s="113"/>
      <c r="B345" s="113"/>
      <c r="C345" s="114"/>
      <c r="D345" s="114"/>
      <c r="I345" s="113"/>
    </row>
    <row r="346" spans="1:9">
      <c r="A346" s="113"/>
      <c r="B346" s="113"/>
      <c r="C346" s="114"/>
      <c r="D346" s="114"/>
      <c r="I346" s="113"/>
    </row>
    <row r="347" spans="1:9">
      <c r="A347" s="113"/>
      <c r="B347" s="113"/>
      <c r="C347" s="114"/>
      <c r="D347" s="114"/>
      <c r="I347" s="113"/>
    </row>
    <row r="348" spans="1:9">
      <c r="A348" s="113"/>
      <c r="B348" s="113"/>
      <c r="C348" s="114"/>
      <c r="D348" s="114"/>
      <c r="I348" s="113"/>
    </row>
    <row r="349" spans="1:9">
      <c r="A349" s="113"/>
      <c r="B349" s="113"/>
      <c r="C349" s="114"/>
      <c r="D349" s="114"/>
      <c r="I349" s="113"/>
    </row>
    <row r="350" spans="1:9">
      <c r="A350" s="113"/>
      <c r="B350" s="113"/>
      <c r="C350" s="114"/>
      <c r="D350" s="114"/>
      <c r="I350" s="113"/>
    </row>
    <row r="351" spans="1:9">
      <c r="A351" s="113"/>
      <c r="B351" s="113"/>
      <c r="C351" s="114"/>
      <c r="D351" s="114"/>
      <c r="I351" s="113"/>
    </row>
    <row r="352" spans="1:9">
      <c r="A352" s="113"/>
      <c r="B352" s="113"/>
      <c r="C352" s="114"/>
      <c r="D352" s="114"/>
      <c r="I352" s="113"/>
    </row>
    <row r="353" spans="1:9">
      <c r="A353" s="113"/>
      <c r="B353" s="113"/>
      <c r="C353" s="114"/>
      <c r="D353" s="114"/>
      <c r="I353" s="113"/>
    </row>
    <row r="354" spans="1:9">
      <c r="A354" s="113"/>
      <c r="B354" s="113"/>
      <c r="C354" s="114"/>
      <c r="D354" s="114"/>
      <c r="I354" s="113"/>
    </row>
    <row r="355" spans="1:9">
      <c r="A355" s="113"/>
      <c r="B355" s="113"/>
      <c r="C355" s="114"/>
      <c r="D355" s="114"/>
      <c r="I355" s="113"/>
    </row>
    <row r="356" spans="1:9">
      <c r="A356" s="113"/>
      <c r="B356" s="113"/>
      <c r="C356" s="114"/>
      <c r="D356" s="114"/>
      <c r="I356" s="113"/>
    </row>
    <row r="357" spans="1:9">
      <c r="A357" s="113"/>
      <c r="B357" s="113"/>
      <c r="C357" s="114"/>
      <c r="D357" s="114"/>
      <c r="I357" s="113"/>
    </row>
    <row r="358" spans="1:9">
      <c r="A358" s="113"/>
      <c r="B358" s="113"/>
      <c r="C358" s="114"/>
      <c r="D358" s="114"/>
      <c r="I358" s="113"/>
    </row>
    <row r="359" spans="1:9">
      <c r="A359" s="113"/>
      <c r="B359" s="113"/>
      <c r="C359" s="114"/>
      <c r="D359" s="114"/>
      <c r="I359" s="113"/>
    </row>
    <row r="360" spans="1:9">
      <c r="A360" s="113"/>
      <c r="B360" s="113"/>
      <c r="C360" s="114"/>
      <c r="D360" s="114"/>
      <c r="I360" s="113"/>
    </row>
    <row r="361" spans="1:9">
      <c r="A361" s="113"/>
      <c r="B361" s="113"/>
      <c r="C361" s="114"/>
      <c r="D361" s="114"/>
      <c r="I361" s="113"/>
    </row>
    <row r="362" spans="1:9">
      <c r="A362" s="113"/>
      <c r="B362" s="113"/>
      <c r="C362" s="114"/>
      <c r="D362" s="114"/>
      <c r="I362" s="113"/>
    </row>
    <row r="363" spans="1:9">
      <c r="A363" s="113"/>
      <c r="B363" s="113"/>
      <c r="C363" s="114"/>
      <c r="D363" s="114"/>
      <c r="I363" s="113"/>
    </row>
    <row r="364" spans="1:9">
      <c r="A364" s="113"/>
      <c r="B364" s="113"/>
      <c r="C364" s="114"/>
      <c r="D364" s="114"/>
      <c r="I364" s="113"/>
    </row>
    <row r="365" spans="1:9">
      <c r="A365" s="113"/>
      <c r="B365" s="113"/>
      <c r="C365" s="114"/>
      <c r="D365" s="114"/>
      <c r="I365" s="113"/>
    </row>
    <row r="366" spans="1:9">
      <c r="A366" s="113"/>
      <c r="B366" s="113"/>
      <c r="C366" s="114"/>
      <c r="D366" s="114"/>
      <c r="I366" s="113"/>
    </row>
    <row r="367" spans="1:9">
      <c r="A367" s="113"/>
      <c r="B367" s="113"/>
      <c r="C367" s="114"/>
      <c r="D367" s="114"/>
      <c r="I367" s="113"/>
    </row>
    <row r="368" spans="1:9">
      <c r="A368" s="113"/>
      <c r="B368" s="113"/>
      <c r="C368" s="114"/>
      <c r="D368" s="114"/>
      <c r="I368" s="113"/>
    </row>
    <row r="369" spans="1:9">
      <c r="A369" s="113"/>
      <c r="B369" s="113"/>
      <c r="C369" s="114"/>
      <c r="D369" s="114"/>
      <c r="I369" s="113"/>
    </row>
    <row r="370" spans="1:9">
      <c r="A370" s="113"/>
      <c r="B370" s="113"/>
      <c r="C370" s="114"/>
      <c r="D370" s="114"/>
      <c r="I370" s="113"/>
    </row>
    <row r="371" spans="1:9">
      <c r="A371" s="113"/>
      <c r="B371" s="113"/>
      <c r="C371" s="114"/>
      <c r="D371" s="114"/>
      <c r="I371" s="113"/>
    </row>
    <row r="372" spans="1:9">
      <c r="A372" s="113"/>
      <c r="B372" s="113"/>
      <c r="C372" s="114"/>
      <c r="D372" s="114"/>
      <c r="I372" s="113"/>
    </row>
    <row r="373" spans="1:9">
      <c r="A373" s="113"/>
      <c r="B373" s="113"/>
      <c r="C373" s="114"/>
      <c r="D373" s="114"/>
      <c r="I373" s="113"/>
    </row>
    <row r="374" spans="1:9">
      <c r="A374" s="113"/>
      <c r="B374" s="113"/>
      <c r="C374" s="114"/>
      <c r="D374" s="114"/>
      <c r="I374" s="113"/>
    </row>
    <row r="375" spans="1:9">
      <c r="A375" s="113"/>
      <c r="B375" s="113"/>
      <c r="C375" s="114"/>
      <c r="D375" s="114"/>
      <c r="I375" s="113"/>
    </row>
    <row r="376" spans="1:9">
      <c r="A376" s="113"/>
      <c r="B376" s="113"/>
      <c r="C376" s="114"/>
      <c r="D376" s="114"/>
      <c r="I376" s="113"/>
    </row>
    <row r="377" spans="1:9">
      <c r="A377" s="113"/>
      <c r="B377" s="113"/>
      <c r="C377" s="114"/>
      <c r="D377" s="114"/>
      <c r="I377" s="113"/>
    </row>
    <row r="378" spans="1:9">
      <c r="A378" s="113"/>
      <c r="B378" s="113"/>
      <c r="C378" s="114"/>
      <c r="D378" s="114"/>
      <c r="I378" s="113"/>
    </row>
    <row r="379" spans="1:9">
      <c r="A379" s="113"/>
      <c r="B379" s="113"/>
      <c r="C379" s="114"/>
      <c r="D379" s="114"/>
      <c r="I379" s="113"/>
    </row>
    <row r="380" spans="1:9">
      <c r="A380" s="113"/>
      <c r="B380" s="113"/>
      <c r="C380" s="114"/>
      <c r="D380" s="114"/>
      <c r="I380" s="113"/>
    </row>
    <row r="381" spans="1:9">
      <c r="A381" s="113"/>
      <c r="B381" s="113"/>
      <c r="C381" s="114"/>
      <c r="D381" s="114"/>
      <c r="I381" s="113"/>
    </row>
    <row r="382" spans="1:9">
      <c r="A382" s="113"/>
      <c r="B382" s="113"/>
      <c r="C382" s="114"/>
      <c r="D382" s="114"/>
      <c r="I382" s="113"/>
    </row>
    <row r="383" spans="1:9">
      <c r="A383" s="113"/>
      <c r="B383" s="113"/>
      <c r="C383" s="114"/>
      <c r="D383" s="114"/>
      <c r="I383" s="113"/>
    </row>
    <row r="384" spans="1:9">
      <c r="A384" s="113"/>
      <c r="B384" s="113"/>
      <c r="C384" s="114"/>
      <c r="D384" s="114"/>
      <c r="I384" s="113"/>
    </row>
    <row r="385" spans="1:9">
      <c r="A385" s="113"/>
      <c r="B385" s="113"/>
      <c r="C385" s="114"/>
      <c r="D385" s="114"/>
      <c r="I385" s="113"/>
    </row>
    <row r="386" spans="1:9">
      <c r="A386" s="113"/>
      <c r="B386" s="113"/>
      <c r="C386" s="114"/>
      <c r="D386" s="114"/>
      <c r="I386" s="113"/>
    </row>
    <row r="387" spans="1:9">
      <c r="A387" s="113"/>
      <c r="B387" s="113"/>
      <c r="C387" s="114"/>
      <c r="D387" s="114"/>
      <c r="I387" s="113"/>
    </row>
    <row r="388" spans="1:9">
      <c r="A388" s="113"/>
      <c r="B388" s="113"/>
      <c r="C388" s="114"/>
      <c r="D388" s="114"/>
      <c r="I388" s="113"/>
    </row>
    <row r="389" spans="1:9">
      <c r="A389" s="113"/>
      <c r="B389" s="113"/>
      <c r="C389" s="114"/>
      <c r="D389" s="114"/>
      <c r="I389" s="113"/>
    </row>
    <row r="390" spans="1:9">
      <c r="A390" s="113"/>
      <c r="B390" s="113"/>
      <c r="C390" s="114"/>
      <c r="D390" s="114"/>
      <c r="I390" s="113"/>
    </row>
    <row r="391" spans="1:9">
      <c r="A391" s="113"/>
      <c r="B391" s="113"/>
      <c r="C391" s="114"/>
      <c r="D391" s="114"/>
      <c r="I391" s="113"/>
    </row>
    <row r="392" spans="1:9">
      <c r="A392" s="113"/>
      <c r="B392" s="113"/>
      <c r="C392" s="114"/>
      <c r="D392" s="114"/>
      <c r="I392" s="113"/>
    </row>
    <row r="393" spans="1:9">
      <c r="A393" s="113"/>
      <c r="B393" s="113"/>
      <c r="C393" s="114"/>
      <c r="D393" s="114"/>
      <c r="I393" s="113"/>
    </row>
    <row r="394" spans="1:9">
      <c r="A394" s="113"/>
      <c r="B394" s="113"/>
      <c r="C394" s="114"/>
      <c r="D394" s="114"/>
      <c r="I394" s="113"/>
    </row>
    <row r="395" spans="1:9">
      <c r="A395" s="113"/>
      <c r="B395" s="113"/>
      <c r="C395" s="114"/>
      <c r="D395" s="114"/>
      <c r="I395" s="113"/>
    </row>
    <row r="396" spans="1:9">
      <c r="A396" s="113"/>
      <c r="B396" s="113"/>
      <c r="C396" s="114"/>
      <c r="D396" s="114"/>
      <c r="I396" s="113"/>
    </row>
    <row r="397" spans="1:9">
      <c r="A397" s="113"/>
      <c r="B397" s="113"/>
      <c r="C397" s="114"/>
      <c r="D397" s="114"/>
      <c r="I397" s="113"/>
    </row>
    <row r="398" spans="1:9">
      <c r="A398" s="113"/>
      <c r="B398" s="113"/>
      <c r="C398" s="114"/>
      <c r="D398" s="114"/>
      <c r="I398" s="113"/>
    </row>
    <row r="399" spans="1:9">
      <c r="A399" s="113"/>
      <c r="B399" s="113"/>
      <c r="C399" s="114"/>
      <c r="D399" s="114"/>
      <c r="I399" s="113"/>
    </row>
    <row r="400" spans="1:9">
      <c r="A400" s="113"/>
      <c r="B400" s="113"/>
      <c r="C400" s="114"/>
      <c r="D400" s="114"/>
      <c r="I400" s="113"/>
    </row>
    <row r="401" spans="1:9">
      <c r="A401" s="113"/>
      <c r="B401" s="113"/>
      <c r="C401" s="114"/>
      <c r="D401" s="114"/>
      <c r="I401" s="113"/>
    </row>
    <row r="402" spans="1:9">
      <c r="A402" s="113"/>
      <c r="B402" s="113"/>
      <c r="C402" s="114"/>
      <c r="D402" s="114"/>
      <c r="I402" s="113"/>
    </row>
    <row r="403" spans="1:9">
      <c r="A403" s="113"/>
      <c r="B403" s="113"/>
      <c r="C403" s="114"/>
      <c r="D403" s="114"/>
      <c r="I403" s="113"/>
    </row>
    <row r="404" spans="1:9">
      <c r="A404" s="113"/>
      <c r="B404" s="113"/>
      <c r="C404" s="114"/>
      <c r="D404" s="114"/>
      <c r="I404" s="113"/>
    </row>
    <row r="405" spans="1:9">
      <c r="A405" s="113"/>
      <c r="B405" s="113"/>
      <c r="C405" s="114"/>
      <c r="D405" s="114"/>
      <c r="I405" s="113"/>
    </row>
    <row r="406" spans="1:9">
      <c r="A406" s="113"/>
      <c r="B406" s="113"/>
      <c r="C406" s="114"/>
      <c r="D406" s="114"/>
      <c r="I406" s="113"/>
    </row>
    <row r="407" spans="1:9">
      <c r="A407" s="113"/>
      <c r="B407" s="113"/>
      <c r="C407" s="114"/>
      <c r="D407" s="114"/>
      <c r="I407" s="113"/>
    </row>
    <row r="408" spans="1:9">
      <c r="A408" s="113"/>
      <c r="B408" s="113"/>
      <c r="C408" s="114"/>
      <c r="D408" s="114"/>
      <c r="I408" s="113"/>
    </row>
    <row r="409" spans="1:9">
      <c r="A409" s="113"/>
      <c r="B409" s="113"/>
      <c r="C409" s="114"/>
      <c r="D409" s="114"/>
      <c r="I409" s="113"/>
    </row>
    <row r="410" spans="1:9">
      <c r="A410" s="113"/>
      <c r="B410" s="113"/>
      <c r="C410" s="114"/>
      <c r="D410" s="114"/>
      <c r="I410" s="113"/>
    </row>
    <row r="411" spans="1:9">
      <c r="A411" s="113"/>
      <c r="B411" s="113"/>
      <c r="C411" s="114"/>
      <c r="D411" s="114"/>
      <c r="I411" s="113"/>
    </row>
    <row r="412" spans="1:9">
      <c r="A412" s="113"/>
      <c r="B412" s="113"/>
      <c r="C412" s="114"/>
      <c r="D412" s="114"/>
      <c r="I412" s="113"/>
    </row>
    <row r="413" spans="1:9">
      <c r="A413" s="113"/>
      <c r="B413" s="113"/>
      <c r="C413" s="114"/>
      <c r="D413" s="114"/>
      <c r="I413" s="113"/>
    </row>
    <row r="414" spans="1:9">
      <c r="A414" s="113"/>
      <c r="B414" s="113"/>
      <c r="C414" s="114"/>
      <c r="D414" s="114"/>
      <c r="I414" s="113"/>
    </row>
    <row r="415" spans="1:9">
      <c r="A415" s="113"/>
      <c r="B415" s="113"/>
      <c r="C415" s="114"/>
      <c r="D415" s="114"/>
      <c r="I415" s="113"/>
    </row>
    <row r="416" spans="1:9">
      <c r="A416" s="113"/>
      <c r="B416" s="113"/>
      <c r="C416" s="114"/>
      <c r="D416" s="114"/>
      <c r="I416" s="113"/>
    </row>
    <row r="417" spans="1:9">
      <c r="A417" s="113"/>
      <c r="B417" s="113"/>
      <c r="C417" s="114"/>
      <c r="D417" s="114"/>
      <c r="I417" s="113"/>
    </row>
    <row r="418" spans="1:9">
      <c r="A418" s="113"/>
      <c r="B418" s="113"/>
      <c r="C418" s="114"/>
      <c r="D418" s="114"/>
      <c r="I418" s="113"/>
    </row>
    <row r="419" spans="1:9">
      <c r="A419" s="113"/>
      <c r="B419" s="113"/>
      <c r="C419" s="114"/>
      <c r="D419" s="114"/>
      <c r="I419" s="113"/>
    </row>
    <row r="420" spans="1:9">
      <c r="A420" s="113"/>
      <c r="B420" s="113"/>
      <c r="C420" s="114"/>
      <c r="D420" s="114"/>
      <c r="I420" s="113"/>
    </row>
    <row r="421" spans="1:9">
      <c r="A421" s="113"/>
      <c r="B421" s="113"/>
      <c r="C421" s="114"/>
      <c r="D421" s="114"/>
      <c r="I421" s="113"/>
    </row>
    <row r="422" spans="1:9">
      <c r="A422" s="113"/>
      <c r="B422" s="113"/>
      <c r="C422" s="114"/>
      <c r="D422" s="114"/>
      <c r="I422" s="113"/>
    </row>
    <row r="423" spans="1:9">
      <c r="A423" s="113"/>
      <c r="B423" s="113"/>
      <c r="C423" s="114"/>
      <c r="D423" s="114"/>
      <c r="I423" s="113"/>
    </row>
    <row r="424" spans="1:9">
      <c r="A424" s="113"/>
      <c r="B424" s="113"/>
      <c r="C424" s="114"/>
      <c r="D424" s="114"/>
      <c r="I424" s="113"/>
    </row>
    <row r="425" spans="1:9">
      <c r="A425" s="113"/>
      <c r="B425" s="113"/>
      <c r="C425" s="114"/>
      <c r="D425" s="114"/>
      <c r="I425" s="113"/>
    </row>
    <row r="426" spans="1:9">
      <c r="A426" s="113"/>
      <c r="B426" s="113"/>
      <c r="C426" s="114"/>
      <c r="D426" s="114"/>
      <c r="I426" s="113"/>
    </row>
    <row r="427" spans="1:9">
      <c r="A427" s="113"/>
      <c r="B427" s="113"/>
      <c r="C427" s="114"/>
      <c r="D427" s="114"/>
      <c r="I427" s="113"/>
    </row>
    <row r="428" spans="1:9">
      <c r="A428" s="113"/>
      <c r="B428" s="113"/>
      <c r="C428" s="114"/>
      <c r="D428" s="114"/>
      <c r="I428" s="113"/>
    </row>
    <row r="429" spans="1:9">
      <c r="A429" s="113"/>
      <c r="B429" s="113"/>
      <c r="C429" s="114"/>
      <c r="D429" s="114"/>
      <c r="I429" s="113"/>
    </row>
    <row r="430" spans="1:9">
      <c r="A430" s="113"/>
      <c r="B430" s="113"/>
      <c r="C430" s="114"/>
      <c r="D430" s="114"/>
      <c r="I430" s="113"/>
    </row>
    <row r="431" spans="1:9">
      <c r="A431" s="113"/>
      <c r="B431" s="113"/>
      <c r="C431" s="114"/>
      <c r="D431" s="114"/>
      <c r="I431" s="113"/>
    </row>
    <row r="432" spans="1:9">
      <c r="A432" s="113"/>
      <c r="B432" s="113"/>
      <c r="C432" s="114"/>
      <c r="D432" s="114"/>
      <c r="I432" s="113"/>
    </row>
    <row r="433" spans="1:9">
      <c r="A433" s="113"/>
      <c r="B433" s="113"/>
      <c r="C433" s="114"/>
      <c r="D433" s="114"/>
      <c r="I433" s="113"/>
    </row>
    <row r="434" spans="1:9">
      <c r="A434" s="113"/>
      <c r="B434" s="113"/>
      <c r="C434" s="114"/>
      <c r="D434" s="114"/>
      <c r="I434" s="113"/>
    </row>
    <row r="435" spans="1:9">
      <c r="A435" s="113"/>
      <c r="B435" s="113"/>
      <c r="C435" s="114"/>
      <c r="D435" s="114"/>
      <c r="I435" s="113"/>
    </row>
    <row r="436" spans="1:9">
      <c r="A436" s="113"/>
      <c r="B436" s="113"/>
      <c r="C436" s="114"/>
      <c r="D436" s="114"/>
      <c r="I436" s="113"/>
    </row>
    <row r="437" spans="1:9">
      <c r="A437" s="113"/>
      <c r="B437" s="113"/>
      <c r="C437" s="114"/>
      <c r="D437" s="114"/>
      <c r="I437" s="113"/>
    </row>
    <row r="438" spans="1:9">
      <c r="A438" s="113"/>
      <c r="B438" s="113"/>
      <c r="C438" s="114"/>
      <c r="D438" s="114"/>
      <c r="I438" s="113"/>
    </row>
    <row r="439" spans="1:9">
      <c r="A439" s="113"/>
      <c r="B439" s="113"/>
      <c r="C439" s="114"/>
      <c r="D439" s="114"/>
      <c r="I439" s="113"/>
    </row>
    <row r="440" spans="1:9">
      <c r="A440" s="113"/>
      <c r="B440" s="113"/>
      <c r="C440" s="114"/>
      <c r="D440" s="114"/>
      <c r="I440" s="113"/>
    </row>
    <row r="441" spans="1:9">
      <c r="A441" s="113"/>
      <c r="B441" s="113"/>
      <c r="C441" s="114"/>
      <c r="D441" s="114"/>
      <c r="I441" s="113"/>
    </row>
    <row r="442" spans="1:9">
      <c r="A442" s="113"/>
      <c r="B442" s="113"/>
      <c r="C442" s="114"/>
      <c r="D442" s="114"/>
      <c r="I442" s="113"/>
    </row>
    <row r="443" spans="1:9">
      <c r="A443" s="113"/>
      <c r="B443" s="113"/>
      <c r="C443" s="114"/>
      <c r="D443" s="114"/>
      <c r="I443" s="113"/>
    </row>
    <row r="444" spans="1:9">
      <c r="A444" s="113"/>
      <c r="B444" s="113"/>
      <c r="C444" s="114"/>
      <c r="D444" s="114"/>
      <c r="I444" s="113"/>
    </row>
    <row r="445" spans="1:9">
      <c r="A445" s="113"/>
      <c r="B445" s="113"/>
      <c r="C445" s="114"/>
      <c r="D445" s="114"/>
      <c r="I445" s="113"/>
    </row>
    <row r="446" spans="1:9">
      <c r="A446" s="113"/>
      <c r="B446" s="113"/>
      <c r="C446" s="114"/>
      <c r="D446" s="114"/>
      <c r="I446" s="113"/>
    </row>
    <row r="447" spans="1:9">
      <c r="A447" s="113"/>
      <c r="B447" s="113"/>
      <c r="C447" s="114"/>
      <c r="D447" s="114"/>
      <c r="I447" s="113"/>
    </row>
    <row r="448" spans="1:9">
      <c r="A448" s="113"/>
      <c r="B448" s="113"/>
      <c r="C448" s="114"/>
      <c r="D448" s="114"/>
      <c r="I448" s="113"/>
    </row>
    <row r="449" spans="1:9">
      <c r="A449" s="113"/>
      <c r="B449" s="113"/>
      <c r="C449" s="114"/>
      <c r="D449" s="114"/>
      <c r="I449" s="113"/>
    </row>
    <row r="450" spans="1:9">
      <c r="A450" s="113"/>
      <c r="B450" s="113"/>
      <c r="C450" s="114"/>
      <c r="D450" s="114"/>
      <c r="I450" s="113"/>
    </row>
    <row r="451" spans="1:9">
      <c r="A451" s="113"/>
      <c r="B451" s="113"/>
      <c r="C451" s="114"/>
      <c r="D451" s="114"/>
      <c r="I451" s="113"/>
    </row>
    <row r="452" spans="1:9">
      <c r="A452" s="113"/>
      <c r="B452" s="113"/>
      <c r="C452" s="114"/>
      <c r="D452" s="114"/>
      <c r="I452" s="113"/>
    </row>
    <row r="453" spans="1:9">
      <c r="A453" s="113"/>
      <c r="B453" s="113"/>
      <c r="C453" s="114"/>
      <c r="D453" s="114"/>
      <c r="I453" s="113"/>
    </row>
    <row r="454" spans="1:9">
      <c r="A454" s="113"/>
      <c r="B454" s="113"/>
      <c r="C454" s="114"/>
      <c r="D454" s="114"/>
      <c r="I454" s="113"/>
    </row>
    <row r="455" spans="1:9">
      <c r="A455" s="113"/>
      <c r="B455" s="113"/>
      <c r="C455" s="114"/>
      <c r="D455" s="114"/>
      <c r="I455" s="113"/>
    </row>
    <row r="456" spans="1:9">
      <c r="A456" s="113"/>
      <c r="B456" s="113"/>
      <c r="C456" s="114"/>
      <c r="D456" s="114"/>
      <c r="I456" s="113"/>
    </row>
    <row r="457" spans="1:9">
      <c r="A457" s="113"/>
      <c r="B457" s="113"/>
      <c r="C457" s="114"/>
      <c r="D457" s="114"/>
      <c r="I457" s="113"/>
    </row>
    <row r="458" spans="1:9">
      <c r="A458" s="113"/>
      <c r="B458" s="113"/>
      <c r="C458" s="114"/>
      <c r="D458" s="114"/>
      <c r="I458" s="113"/>
    </row>
    <row r="459" spans="1:9">
      <c r="A459" s="113"/>
      <c r="B459" s="113"/>
      <c r="C459" s="114"/>
      <c r="D459" s="114"/>
      <c r="I459" s="113"/>
    </row>
    <row r="460" spans="1:9">
      <c r="A460" s="113"/>
      <c r="B460" s="113"/>
      <c r="C460" s="114"/>
      <c r="D460" s="114"/>
      <c r="I460" s="113"/>
    </row>
    <row r="461" spans="1:9">
      <c r="A461" s="113"/>
      <c r="B461" s="113"/>
      <c r="C461" s="114"/>
      <c r="D461" s="114"/>
      <c r="I461" s="113"/>
    </row>
    <row r="462" spans="1:9">
      <c r="A462" s="113"/>
      <c r="B462" s="113"/>
      <c r="C462" s="114"/>
      <c r="D462" s="114"/>
      <c r="I462" s="113"/>
    </row>
    <row r="463" spans="1:9">
      <c r="A463" s="113"/>
      <c r="B463" s="113"/>
      <c r="C463" s="114"/>
      <c r="D463" s="114"/>
      <c r="I463" s="113"/>
    </row>
    <row r="464" spans="1:9">
      <c r="A464" s="113"/>
      <c r="B464" s="113"/>
      <c r="C464" s="114"/>
      <c r="D464" s="114"/>
      <c r="I464" s="113"/>
    </row>
    <row r="465" spans="1:9">
      <c r="A465" s="113"/>
      <c r="B465" s="113"/>
      <c r="C465" s="114"/>
      <c r="D465" s="114"/>
      <c r="I465" s="113"/>
    </row>
    <row r="466" spans="1:9">
      <c r="A466" s="113"/>
      <c r="B466" s="113"/>
      <c r="C466" s="114"/>
      <c r="D466" s="114"/>
      <c r="I466" s="113"/>
    </row>
    <row r="467" spans="1:9">
      <c r="A467" s="113"/>
      <c r="B467" s="113"/>
      <c r="C467" s="114"/>
      <c r="D467" s="114"/>
      <c r="I467" s="113"/>
    </row>
    <row r="468" spans="1:9">
      <c r="A468" s="113"/>
      <c r="B468" s="113"/>
      <c r="C468" s="114"/>
      <c r="D468" s="114"/>
      <c r="I468" s="113"/>
    </row>
    <row r="469" spans="1:9">
      <c r="A469" s="113"/>
      <c r="B469" s="113"/>
      <c r="C469" s="114"/>
      <c r="D469" s="114"/>
      <c r="I469" s="113"/>
    </row>
    <row r="470" spans="1:9">
      <c r="A470" s="113"/>
      <c r="B470" s="113"/>
      <c r="C470" s="114"/>
      <c r="D470" s="114"/>
      <c r="I470" s="113"/>
    </row>
    <row r="471" spans="1:9">
      <c r="A471" s="113"/>
      <c r="B471" s="113"/>
      <c r="C471" s="114"/>
      <c r="D471" s="114"/>
      <c r="I471" s="113"/>
    </row>
    <row r="472" spans="1:9">
      <c r="A472" s="113"/>
      <c r="B472" s="113"/>
      <c r="C472" s="114"/>
      <c r="D472" s="114"/>
      <c r="I472" s="113"/>
    </row>
    <row r="473" spans="1:9">
      <c r="A473" s="113"/>
      <c r="B473" s="113"/>
      <c r="C473" s="114"/>
      <c r="D473" s="114"/>
      <c r="I473" s="113"/>
    </row>
    <row r="474" spans="1:9">
      <c r="A474" s="113"/>
      <c r="B474" s="113"/>
      <c r="C474" s="114"/>
      <c r="D474" s="114"/>
      <c r="I474" s="113"/>
    </row>
    <row r="475" spans="1:9">
      <c r="A475" s="113"/>
      <c r="B475" s="113"/>
      <c r="C475" s="114"/>
      <c r="D475" s="114"/>
      <c r="I475" s="113"/>
    </row>
    <row r="476" spans="1:9">
      <c r="A476" s="113"/>
      <c r="B476" s="113"/>
      <c r="C476" s="114"/>
      <c r="D476" s="114"/>
      <c r="I476" s="113"/>
    </row>
    <row r="477" spans="1:9">
      <c r="A477" s="113"/>
      <c r="B477" s="113"/>
      <c r="C477" s="114"/>
      <c r="D477" s="114"/>
      <c r="I477" s="113"/>
    </row>
    <row r="478" spans="1:9">
      <c r="A478" s="113"/>
      <c r="B478" s="113"/>
      <c r="C478" s="114"/>
      <c r="D478" s="114"/>
      <c r="I478" s="113"/>
    </row>
    <row r="479" spans="1:9">
      <c r="A479" s="113"/>
      <c r="B479" s="113"/>
      <c r="C479" s="114"/>
      <c r="D479" s="114"/>
      <c r="I479" s="113"/>
    </row>
    <row r="480" spans="1:9">
      <c r="A480" s="113"/>
      <c r="B480" s="113"/>
      <c r="C480" s="114"/>
      <c r="D480" s="114"/>
      <c r="I480" s="113"/>
    </row>
    <row r="481" spans="1:9">
      <c r="A481" s="113"/>
      <c r="B481" s="113"/>
      <c r="C481" s="114"/>
      <c r="D481" s="114"/>
      <c r="I481" s="113"/>
    </row>
    <row r="482" spans="1:9">
      <c r="A482" s="113"/>
      <c r="B482" s="113"/>
      <c r="C482" s="114"/>
      <c r="D482" s="114"/>
      <c r="I482" s="113"/>
    </row>
    <row r="483" spans="1:9">
      <c r="A483" s="113"/>
      <c r="B483" s="113"/>
      <c r="C483" s="114"/>
      <c r="D483" s="114"/>
      <c r="I483" s="113"/>
    </row>
    <row r="484" spans="1:9">
      <c r="A484" s="113"/>
      <c r="B484" s="113"/>
      <c r="C484" s="114"/>
      <c r="D484" s="114"/>
      <c r="I484" s="113"/>
    </row>
    <row r="485" spans="1:9">
      <c r="A485" s="113"/>
      <c r="B485" s="113"/>
      <c r="C485" s="114"/>
      <c r="D485" s="114"/>
      <c r="I485" s="113"/>
    </row>
    <row r="486" spans="1:9">
      <c r="A486" s="113"/>
      <c r="B486" s="113"/>
      <c r="C486" s="114"/>
      <c r="D486" s="114"/>
      <c r="I486" s="113"/>
    </row>
    <row r="487" spans="1:9">
      <c r="A487" s="113"/>
      <c r="B487" s="113"/>
      <c r="C487" s="114"/>
      <c r="D487" s="114"/>
      <c r="I487" s="113"/>
    </row>
    <row r="488" spans="1:9">
      <c r="A488" s="113"/>
      <c r="B488" s="113"/>
      <c r="C488" s="114"/>
      <c r="D488" s="114"/>
      <c r="I488" s="113"/>
    </row>
    <row r="489" spans="1:9">
      <c r="A489" s="113"/>
      <c r="B489" s="113"/>
      <c r="C489" s="114"/>
      <c r="D489" s="114"/>
      <c r="I489" s="113"/>
    </row>
    <row r="490" spans="1:9">
      <c r="A490" s="113"/>
      <c r="B490" s="113"/>
      <c r="C490" s="114"/>
      <c r="D490" s="114"/>
      <c r="I490" s="113"/>
    </row>
    <row r="491" spans="1:9">
      <c r="A491" s="113"/>
      <c r="B491" s="113"/>
      <c r="C491" s="114"/>
      <c r="D491" s="114"/>
      <c r="I491" s="113"/>
    </row>
    <row r="492" spans="1:9">
      <c r="A492" s="113"/>
      <c r="B492" s="113"/>
      <c r="C492" s="114"/>
      <c r="D492" s="114"/>
      <c r="I492" s="113"/>
    </row>
    <row r="493" spans="1:9">
      <c r="A493" s="113"/>
      <c r="B493" s="113"/>
      <c r="C493" s="114"/>
      <c r="D493" s="114"/>
      <c r="I493" s="113"/>
    </row>
    <row r="494" spans="1:9">
      <c r="A494" s="113"/>
      <c r="B494" s="113"/>
      <c r="C494" s="114"/>
      <c r="D494" s="114"/>
      <c r="I494" s="113"/>
    </row>
    <row r="495" spans="1:9">
      <c r="A495" s="113"/>
      <c r="B495" s="113"/>
      <c r="C495" s="114"/>
      <c r="D495" s="114"/>
      <c r="I495" s="113"/>
    </row>
    <row r="496" spans="1:9">
      <c r="A496" s="113"/>
      <c r="B496" s="113"/>
      <c r="C496" s="114"/>
      <c r="D496" s="114"/>
      <c r="I496" s="113"/>
    </row>
    <row r="497" spans="1:9">
      <c r="A497" s="113"/>
      <c r="B497" s="113"/>
      <c r="C497" s="114"/>
      <c r="D497" s="114"/>
      <c r="I497" s="113"/>
    </row>
    <row r="498" spans="1:9">
      <c r="A498" s="113"/>
      <c r="B498" s="113"/>
      <c r="C498" s="114"/>
      <c r="D498" s="114"/>
      <c r="I498" s="113"/>
    </row>
    <row r="499" spans="1:9">
      <c r="A499" s="113"/>
      <c r="B499" s="113"/>
      <c r="C499" s="114"/>
      <c r="D499" s="114"/>
      <c r="I499" s="113"/>
    </row>
    <row r="500" spans="1:9">
      <c r="A500" s="113"/>
      <c r="B500" s="113"/>
      <c r="C500" s="114"/>
      <c r="D500" s="114"/>
      <c r="I500" s="113"/>
    </row>
    <row r="501" spans="1:9">
      <c r="A501" s="113"/>
      <c r="B501" s="113"/>
      <c r="C501" s="114"/>
      <c r="D501" s="114"/>
      <c r="I501" s="113"/>
    </row>
    <row r="502" spans="1:9">
      <c r="A502" s="113"/>
      <c r="B502" s="113"/>
      <c r="C502" s="114"/>
      <c r="D502" s="114"/>
      <c r="I502" s="113"/>
    </row>
    <row r="503" spans="1:9">
      <c r="A503" s="113"/>
      <c r="B503" s="113"/>
      <c r="C503" s="114"/>
      <c r="D503" s="114"/>
      <c r="I503" s="113"/>
    </row>
    <row r="504" spans="1:9">
      <c r="A504" s="113"/>
      <c r="B504" s="113"/>
      <c r="C504" s="114"/>
      <c r="D504" s="114"/>
      <c r="I504" s="113"/>
    </row>
    <row r="505" spans="1:9">
      <c r="A505" s="113"/>
      <c r="B505" s="113"/>
      <c r="C505" s="114"/>
      <c r="D505" s="114"/>
      <c r="I505" s="113"/>
    </row>
    <row r="506" spans="1:9">
      <c r="A506" s="113"/>
      <c r="B506" s="113"/>
      <c r="C506" s="114"/>
      <c r="D506" s="114"/>
      <c r="I506" s="113"/>
    </row>
    <row r="507" spans="1:9">
      <c r="A507" s="113"/>
      <c r="B507" s="113"/>
      <c r="C507" s="114"/>
      <c r="D507" s="114"/>
      <c r="I507" s="113"/>
    </row>
    <row r="508" spans="1:9">
      <c r="A508" s="113"/>
      <c r="B508" s="113"/>
      <c r="C508" s="114"/>
      <c r="D508" s="114"/>
      <c r="I508" s="113"/>
    </row>
    <row r="509" spans="1:9">
      <c r="A509" s="113"/>
      <c r="B509" s="113"/>
      <c r="C509" s="114"/>
      <c r="D509" s="114"/>
      <c r="I509" s="113"/>
    </row>
    <row r="510" spans="1:9">
      <c r="A510" s="113"/>
      <c r="B510" s="113"/>
      <c r="C510" s="114"/>
      <c r="D510" s="114"/>
      <c r="I510" s="113"/>
    </row>
    <row r="511" spans="1:9">
      <c r="A511" s="113"/>
      <c r="B511" s="113"/>
      <c r="C511" s="114"/>
      <c r="D511" s="114"/>
      <c r="I511" s="113"/>
    </row>
    <row r="512" spans="1:9">
      <c r="A512" s="113"/>
      <c r="B512" s="113"/>
      <c r="C512" s="114"/>
      <c r="D512" s="114"/>
      <c r="I512" s="113"/>
    </row>
    <row r="513" spans="1:9">
      <c r="A513" s="113"/>
      <c r="B513" s="113"/>
      <c r="C513" s="114"/>
      <c r="D513" s="114"/>
      <c r="I513" s="113"/>
    </row>
    <row r="514" spans="1:9">
      <c r="A514" s="113"/>
      <c r="B514" s="113"/>
      <c r="C514" s="114"/>
      <c r="D514" s="114"/>
      <c r="I514" s="113"/>
    </row>
    <row r="515" spans="1:9">
      <c r="A515" s="113"/>
      <c r="B515" s="113"/>
      <c r="C515" s="114"/>
      <c r="D515" s="114"/>
      <c r="I515" s="113"/>
    </row>
    <row r="516" spans="1:9">
      <c r="A516" s="113"/>
      <c r="B516" s="113"/>
      <c r="C516" s="114"/>
      <c r="D516" s="114"/>
      <c r="I516" s="113"/>
    </row>
    <row r="517" spans="1:9">
      <c r="A517" s="113"/>
      <c r="B517" s="113"/>
      <c r="C517" s="114"/>
      <c r="D517" s="114"/>
      <c r="I517" s="113"/>
    </row>
    <row r="518" spans="1:9">
      <c r="A518" s="113"/>
      <c r="B518" s="113"/>
      <c r="C518" s="114"/>
      <c r="D518" s="114"/>
      <c r="I518" s="113"/>
    </row>
    <row r="519" spans="1:9">
      <c r="A519" s="113"/>
      <c r="B519" s="113"/>
      <c r="C519" s="114"/>
      <c r="D519" s="114"/>
      <c r="I519" s="113"/>
    </row>
    <row r="520" spans="1:9">
      <c r="A520" s="113"/>
      <c r="B520" s="113"/>
      <c r="C520" s="114"/>
      <c r="D520" s="114"/>
      <c r="I520" s="113"/>
    </row>
    <row r="521" spans="1:9">
      <c r="A521" s="113"/>
      <c r="B521" s="113"/>
      <c r="C521" s="114"/>
      <c r="D521" s="114"/>
      <c r="I521" s="113"/>
    </row>
    <row r="522" spans="1:9">
      <c r="A522" s="113"/>
      <c r="B522" s="113"/>
      <c r="C522" s="114"/>
      <c r="D522" s="114"/>
      <c r="I522" s="113"/>
    </row>
    <row r="523" spans="1:9">
      <c r="A523" s="113"/>
      <c r="B523" s="113"/>
      <c r="C523" s="114"/>
      <c r="D523" s="114"/>
      <c r="I523" s="113"/>
    </row>
    <row r="524" spans="1:9">
      <c r="A524" s="113"/>
      <c r="B524" s="113"/>
      <c r="C524" s="114"/>
      <c r="D524" s="114"/>
      <c r="I524" s="113"/>
    </row>
    <row r="525" spans="1:9">
      <c r="A525" s="113"/>
      <c r="B525" s="113"/>
      <c r="C525" s="114"/>
      <c r="D525" s="114"/>
      <c r="I525" s="113"/>
    </row>
    <row r="526" spans="1:9">
      <c r="A526" s="113"/>
      <c r="B526" s="113"/>
      <c r="C526" s="114"/>
      <c r="D526" s="114"/>
      <c r="I526" s="113"/>
    </row>
    <row r="527" spans="1:9">
      <c r="A527" s="113"/>
      <c r="B527" s="113"/>
      <c r="C527" s="114"/>
      <c r="D527" s="114"/>
      <c r="I527" s="113"/>
    </row>
    <row r="528" spans="1:9">
      <c r="A528" s="113"/>
      <c r="B528" s="113"/>
      <c r="C528" s="114"/>
      <c r="D528" s="114"/>
      <c r="I528" s="113"/>
    </row>
    <row r="529" spans="1:9">
      <c r="A529" s="113"/>
      <c r="B529" s="113"/>
      <c r="C529" s="114"/>
      <c r="D529" s="114"/>
      <c r="I529" s="113"/>
    </row>
    <row r="530" spans="1:9">
      <c r="A530" s="113"/>
      <c r="B530" s="113"/>
      <c r="C530" s="114"/>
      <c r="D530" s="114"/>
      <c r="I530" s="113"/>
    </row>
    <row r="531" spans="1:9">
      <c r="A531" s="113"/>
      <c r="B531" s="113"/>
      <c r="C531" s="114"/>
      <c r="D531" s="114"/>
      <c r="I531" s="113"/>
    </row>
    <row r="532" spans="1:9">
      <c r="A532" s="113"/>
      <c r="B532" s="113"/>
      <c r="C532" s="114"/>
      <c r="D532" s="114"/>
      <c r="I532" s="113"/>
    </row>
    <row r="533" spans="1:9">
      <c r="A533" s="113"/>
      <c r="B533" s="113"/>
      <c r="C533" s="114"/>
      <c r="D533" s="114"/>
      <c r="I533" s="113"/>
    </row>
    <row r="534" spans="1:9">
      <c r="A534" s="113"/>
      <c r="B534" s="113"/>
      <c r="C534" s="114"/>
      <c r="D534" s="114"/>
      <c r="I534" s="113"/>
    </row>
    <row r="535" spans="1:9">
      <c r="A535" s="113"/>
      <c r="B535" s="113"/>
      <c r="C535" s="114"/>
      <c r="D535" s="114"/>
      <c r="I535" s="113"/>
    </row>
    <row r="536" spans="1:9">
      <c r="A536" s="113"/>
      <c r="B536" s="113"/>
      <c r="C536" s="114"/>
      <c r="D536" s="114"/>
      <c r="I536" s="113"/>
    </row>
    <row r="537" spans="1:9">
      <c r="A537" s="113"/>
      <c r="B537" s="113"/>
      <c r="C537" s="114"/>
      <c r="D537" s="114"/>
      <c r="I537" s="113"/>
    </row>
    <row r="538" spans="1:9">
      <c r="A538" s="113"/>
      <c r="B538" s="113"/>
      <c r="C538" s="114"/>
      <c r="D538" s="114"/>
      <c r="I538" s="113"/>
    </row>
    <row r="539" spans="1:9">
      <c r="A539" s="113"/>
      <c r="B539" s="113"/>
      <c r="C539" s="114"/>
      <c r="D539" s="114"/>
      <c r="I539" s="113"/>
    </row>
    <row r="540" spans="1:9">
      <c r="A540" s="113"/>
      <c r="B540" s="113"/>
      <c r="C540" s="114"/>
      <c r="D540" s="114"/>
      <c r="I540" s="113"/>
    </row>
    <row r="541" spans="1:9">
      <c r="A541" s="113"/>
      <c r="B541" s="113"/>
      <c r="C541" s="114"/>
      <c r="D541" s="114"/>
      <c r="I541" s="113"/>
    </row>
    <row r="542" spans="1:9">
      <c r="A542" s="113"/>
      <c r="B542" s="113"/>
      <c r="C542" s="114"/>
      <c r="D542" s="114"/>
      <c r="I542" s="113"/>
    </row>
    <row r="543" spans="1:9">
      <c r="A543" s="113"/>
      <c r="B543" s="113"/>
      <c r="C543" s="114"/>
      <c r="D543" s="114"/>
      <c r="I543" s="113"/>
    </row>
    <row r="544" spans="1:9">
      <c r="A544" s="113"/>
      <c r="B544" s="113"/>
      <c r="C544" s="114"/>
      <c r="D544" s="114"/>
      <c r="I544" s="113"/>
    </row>
    <row r="545" spans="1:9">
      <c r="A545" s="113"/>
      <c r="B545" s="113"/>
      <c r="C545" s="114"/>
      <c r="D545" s="114"/>
      <c r="I545" s="113"/>
    </row>
    <row r="546" spans="1:9">
      <c r="A546" s="113"/>
      <c r="B546" s="113"/>
      <c r="C546" s="114"/>
      <c r="D546" s="114"/>
      <c r="I546" s="113"/>
    </row>
    <row r="547" spans="1:9">
      <c r="A547" s="113"/>
      <c r="B547" s="113"/>
      <c r="C547" s="114"/>
      <c r="D547" s="114"/>
      <c r="I547" s="113"/>
    </row>
    <row r="548" spans="1:9">
      <c r="A548" s="113"/>
      <c r="B548" s="113"/>
      <c r="C548" s="114"/>
      <c r="D548" s="114"/>
      <c r="I548" s="113"/>
    </row>
    <row r="549" spans="1:9">
      <c r="A549" s="113"/>
      <c r="B549" s="113"/>
      <c r="C549" s="114"/>
      <c r="D549" s="114"/>
      <c r="I549" s="113"/>
    </row>
    <row r="550" spans="1:9">
      <c r="A550" s="113"/>
      <c r="B550" s="113"/>
      <c r="C550" s="114"/>
      <c r="D550" s="114"/>
      <c r="I550" s="113"/>
    </row>
    <row r="551" spans="1:9">
      <c r="A551" s="113"/>
      <c r="B551" s="113"/>
      <c r="C551" s="114"/>
      <c r="D551" s="114"/>
      <c r="I551" s="113"/>
    </row>
    <row r="552" spans="1:9">
      <c r="A552" s="113"/>
      <c r="B552" s="113"/>
      <c r="C552" s="114"/>
      <c r="D552" s="114"/>
      <c r="I552" s="113"/>
    </row>
    <row r="553" spans="1:9">
      <c r="A553" s="113"/>
      <c r="B553" s="113"/>
      <c r="C553" s="114"/>
      <c r="D553" s="114"/>
      <c r="I553" s="113"/>
    </row>
    <row r="554" spans="1:9">
      <c r="A554" s="113"/>
      <c r="B554" s="113"/>
      <c r="C554" s="114"/>
      <c r="D554" s="114"/>
      <c r="I554" s="113"/>
    </row>
    <row r="555" spans="1:9">
      <c r="A555" s="113"/>
      <c r="B555" s="113"/>
      <c r="C555" s="114"/>
      <c r="D555" s="114"/>
      <c r="I555" s="113"/>
    </row>
    <row r="556" spans="1:9">
      <c r="A556" s="113"/>
      <c r="B556" s="113"/>
      <c r="C556" s="114"/>
      <c r="D556" s="114"/>
      <c r="I556" s="113"/>
    </row>
    <row r="557" spans="1:9">
      <c r="A557" s="113"/>
      <c r="B557" s="113"/>
      <c r="C557" s="114"/>
      <c r="D557" s="114"/>
      <c r="I557" s="113"/>
    </row>
    <row r="558" spans="1:9">
      <c r="A558" s="113"/>
      <c r="B558" s="113"/>
      <c r="C558" s="114"/>
      <c r="D558" s="114"/>
      <c r="I558" s="113"/>
    </row>
    <row r="559" spans="1:9">
      <c r="A559" s="113"/>
      <c r="B559" s="113"/>
      <c r="C559" s="114"/>
      <c r="D559" s="114"/>
      <c r="I559" s="113"/>
    </row>
    <row r="560" spans="1:9">
      <c r="A560" s="113"/>
      <c r="B560" s="113"/>
      <c r="C560" s="114"/>
      <c r="D560" s="114"/>
      <c r="I560" s="113"/>
    </row>
    <row r="561" spans="1:9">
      <c r="A561" s="113"/>
      <c r="B561" s="113"/>
      <c r="C561" s="114"/>
      <c r="D561" s="114"/>
      <c r="I561" s="113"/>
    </row>
    <row r="562" spans="1:9">
      <c r="A562" s="113"/>
      <c r="B562" s="113"/>
      <c r="C562" s="114"/>
      <c r="D562" s="114"/>
      <c r="I562" s="113"/>
    </row>
    <row r="563" spans="1:9">
      <c r="A563" s="113"/>
      <c r="B563" s="113"/>
      <c r="C563" s="114"/>
      <c r="D563" s="114"/>
      <c r="I563" s="113"/>
    </row>
    <row r="564" spans="1:9">
      <c r="A564" s="113"/>
      <c r="B564" s="113"/>
      <c r="C564" s="114"/>
      <c r="D564" s="114"/>
      <c r="I564" s="113"/>
    </row>
    <row r="565" spans="1:9">
      <c r="A565" s="113"/>
      <c r="B565" s="113"/>
      <c r="C565" s="114"/>
      <c r="D565" s="114"/>
      <c r="I565" s="113"/>
    </row>
    <row r="566" spans="1:9">
      <c r="A566" s="113"/>
      <c r="B566" s="113"/>
      <c r="C566" s="114"/>
      <c r="D566" s="114"/>
      <c r="I566" s="113"/>
    </row>
    <row r="567" spans="1:9">
      <c r="A567" s="113"/>
      <c r="B567" s="113"/>
      <c r="C567" s="114"/>
      <c r="D567" s="114"/>
      <c r="I567" s="113"/>
    </row>
    <row r="568" spans="1:9">
      <c r="A568" s="113"/>
      <c r="B568" s="113"/>
      <c r="C568" s="114"/>
      <c r="D568" s="114"/>
      <c r="I568" s="113"/>
    </row>
    <row r="569" spans="1:9">
      <c r="A569" s="113"/>
      <c r="B569" s="113"/>
      <c r="C569" s="114"/>
      <c r="D569" s="114"/>
      <c r="I569" s="113"/>
    </row>
    <row r="570" spans="1:9">
      <c r="A570" s="113"/>
      <c r="B570" s="113"/>
      <c r="C570" s="114"/>
      <c r="D570" s="114"/>
      <c r="I570" s="113"/>
    </row>
    <row r="571" spans="1:9">
      <c r="A571" s="113"/>
      <c r="B571" s="113"/>
      <c r="C571" s="114"/>
      <c r="D571" s="114"/>
      <c r="I571" s="113"/>
    </row>
    <row r="572" spans="1:9">
      <c r="A572" s="113"/>
      <c r="B572" s="113"/>
      <c r="C572" s="114"/>
      <c r="D572" s="114"/>
      <c r="I572" s="113"/>
    </row>
    <row r="573" spans="1:9">
      <c r="A573" s="113"/>
      <c r="B573" s="113"/>
      <c r="C573" s="114"/>
      <c r="D573" s="114"/>
      <c r="I573" s="113"/>
    </row>
    <row r="574" spans="1:9">
      <c r="A574" s="113"/>
      <c r="B574" s="113"/>
      <c r="C574" s="114"/>
      <c r="D574" s="114"/>
      <c r="I574" s="113"/>
    </row>
    <row r="575" spans="1:9">
      <c r="A575" s="113"/>
      <c r="B575" s="113"/>
      <c r="C575" s="114"/>
      <c r="D575" s="114"/>
      <c r="I575" s="113"/>
    </row>
    <row r="576" spans="1:9">
      <c r="A576" s="113"/>
      <c r="B576" s="113"/>
      <c r="C576" s="114"/>
      <c r="D576" s="114"/>
      <c r="I576" s="113"/>
    </row>
    <row r="577" spans="1:9">
      <c r="A577" s="113"/>
      <c r="B577" s="113"/>
      <c r="C577" s="114"/>
      <c r="D577" s="114"/>
      <c r="I577" s="113"/>
    </row>
    <row r="578" spans="1:9">
      <c r="A578" s="113"/>
      <c r="B578" s="113"/>
      <c r="C578" s="114"/>
      <c r="D578" s="114"/>
      <c r="I578" s="113"/>
    </row>
    <row r="579" spans="1:9">
      <c r="A579" s="113"/>
      <c r="B579" s="113"/>
      <c r="C579" s="114"/>
      <c r="D579" s="114"/>
      <c r="I579" s="113"/>
    </row>
    <row r="580" spans="1:9">
      <c r="A580" s="113"/>
      <c r="B580" s="113"/>
      <c r="C580" s="114"/>
      <c r="D580" s="114"/>
      <c r="I580" s="113"/>
    </row>
    <row r="581" spans="1:9">
      <c r="A581" s="113"/>
      <c r="B581" s="113"/>
      <c r="C581" s="114"/>
      <c r="D581" s="114"/>
      <c r="I581" s="113"/>
    </row>
    <row r="582" spans="1:9">
      <c r="A582" s="113"/>
      <c r="B582" s="113"/>
      <c r="C582" s="114"/>
      <c r="D582" s="114"/>
      <c r="I582" s="113"/>
    </row>
    <row r="583" spans="1:9">
      <c r="A583" s="113"/>
      <c r="B583" s="113"/>
      <c r="C583" s="114"/>
      <c r="D583" s="114"/>
      <c r="I583" s="113"/>
    </row>
    <row r="584" spans="1:9">
      <c r="A584" s="113"/>
      <c r="B584" s="113"/>
      <c r="C584" s="114"/>
      <c r="D584" s="114"/>
      <c r="I584" s="113"/>
    </row>
    <row r="585" spans="1:9">
      <c r="A585" s="113"/>
      <c r="B585" s="113"/>
      <c r="C585" s="114"/>
      <c r="D585" s="114"/>
      <c r="I585" s="113"/>
    </row>
    <row r="586" spans="1:9">
      <c r="A586" s="113"/>
      <c r="B586" s="113"/>
      <c r="C586" s="114"/>
      <c r="D586" s="114"/>
      <c r="I586" s="113"/>
    </row>
    <row r="587" spans="1:9">
      <c r="A587" s="113"/>
      <c r="B587" s="113"/>
      <c r="C587" s="114"/>
      <c r="D587" s="114"/>
      <c r="I587" s="113"/>
    </row>
    <row r="588" spans="1:9">
      <c r="A588" s="113"/>
      <c r="B588" s="113"/>
      <c r="C588" s="114"/>
      <c r="D588" s="114"/>
      <c r="I588" s="113"/>
    </row>
    <row r="589" spans="1:9">
      <c r="A589" s="113"/>
      <c r="B589" s="113"/>
      <c r="C589" s="114"/>
      <c r="D589" s="114"/>
      <c r="I589" s="113"/>
    </row>
    <row r="590" spans="1:9">
      <c r="A590" s="113"/>
      <c r="B590" s="113"/>
      <c r="C590" s="114"/>
      <c r="D590" s="114"/>
      <c r="I590" s="113"/>
    </row>
    <row r="591" spans="1:9">
      <c r="A591" s="113"/>
      <c r="B591" s="113"/>
      <c r="C591" s="114"/>
      <c r="D591" s="114"/>
      <c r="I591" s="113"/>
    </row>
    <row r="592" spans="1:9">
      <c r="A592" s="113"/>
      <c r="B592" s="113"/>
      <c r="C592" s="114"/>
      <c r="D592" s="114"/>
      <c r="I592" s="113"/>
    </row>
    <row r="593" spans="1:9">
      <c r="A593" s="113"/>
      <c r="B593" s="113"/>
      <c r="C593" s="114"/>
      <c r="D593" s="114"/>
      <c r="I593" s="113"/>
    </row>
    <row r="594" spans="1:9">
      <c r="A594" s="113"/>
      <c r="B594" s="113"/>
      <c r="C594" s="114"/>
      <c r="D594" s="114"/>
      <c r="I594" s="113"/>
    </row>
    <row r="595" spans="1:9">
      <c r="A595" s="113"/>
      <c r="B595" s="113"/>
      <c r="C595" s="114"/>
      <c r="D595" s="114"/>
      <c r="I595" s="113"/>
    </row>
    <row r="596" spans="1:9">
      <c r="A596" s="113"/>
      <c r="B596" s="113"/>
      <c r="C596" s="114"/>
      <c r="D596" s="114"/>
      <c r="I596" s="113"/>
    </row>
    <row r="597" spans="1:9">
      <c r="A597" s="113"/>
      <c r="B597" s="113"/>
      <c r="C597" s="114"/>
      <c r="D597" s="114"/>
      <c r="I597" s="113"/>
    </row>
    <row r="598" spans="1:9">
      <c r="A598" s="113"/>
      <c r="B598" s="113"/>
      <c r="C598" s="114"/>
      <c r="D598" s="114"/>
      <c r="I598" s="113"/>
    </row>
    <row r="599" spans="1:9">
      <c r="A599" s="113"/>
      <c r="B599" s="113"/>
      <c r="C599" s="114"/>
      <c r="D599" s="114"/>
      <c r="I599" s="113"/>
    </row>
    <row r="600" spans="1:9">
      <c r="A600" s="113"/>
      <c r="B600" s="113"/>
      <c r="C600" s="114"/>
      <c r="D600" s="114"/>
      <c r="I600" s="113"/>
    </row>
    <row r="601" spans="1:9">
      <c r="A601" s="113"/>
      <c r="B601" s="113"/>
      <c r="C601" s="114"/>
      <c r="D601" s="114"/>
      <c r="I601" s="113"/>
    </row>
    <row r="602" spans="1:9">
      <c r="A602" s="113"/>
      <c r="B602" s="113"/>
      <c r="C602" s="114"/>
      <c r="D602" s="114"/>
      <c r="I602" s="113"/>
    </row>
    <row r="603" spans="1:9">
      <c r="A603" s="113"/>
      <c r="B603" s="113"/>
      <c r="C603" s="114"/>
      <c r="D603" s="114"/>
      <c r="I603" s="113"/>
    </row>
    <row r="604" spans="1:9">
      <c r="A604" s="113"/>
      <c r="B604" s="113"/>
      <c r="C604" s="114"/>
      <c r="D604" s="114"/>
      <c r="I604" s="113"/>
    </row>
    <row r="605" spans="1:9">
      <c r="A605" s="113"/>
      <c r="B605" s="113"/>
      <c r="C605" s="114"/>
      <c r="D605" s="114"/>
      <c r="I605" s="113"/>
    </row>
    <row r="606" spans="1:9">
      <c r="A606" s="113"/>
      <c r="B606" s="113"/>
      <c r="C606" s="114"/>
      <c r="D606" s="114"/>
      <c r="I606" s="113"/>
    </row>
    <row r="607" spans="1:9">
      <c r="A607" s="113"/>
      <c r="B607" s="113"/>
      <c r="C607" s="114"/>
      <c r="D607" s="114"/>
      <c r="I607" s="113"/>
    </row>
    <row r="608" spans="1:9">
      <c r="A608" s="113"/>
      <c r="B608" s="113"/>
      <c r="C608" s="114"/>
      <c r="D608" s="114"/>
      <c r="I608" s="113"/>
    </row>
    <row r="609" spans="1:9">
      <c r="A609" s="113"/>
      <c r="B609" s="113"/>
      <c r="C609" s="114"/>
      <c r="D609" s="114"/>
      <c r="I609" s="113"/>
    </row>
    <row r="610" spans="1:9">
      <c r="A610" s="113"/>
      <c r="B610" s="113"/>
      <c r="C610" s="114"/>
      <c r="D610" s="114"/>
      <c r="I610" s="113"/>
    </row>
    <row r="611" spans="1:9">
      <c r="A611" s="113"/>
      <c r="B611" s="113"/>
      <c r="C611" s="114"/>
      <c r="D611" s="114"/>
      <c r="I611" s="113"/>
    </row>
    <row r="612" spans="1:9">
      <c r="A612" s="113"/>
      <c r="B612" s="113"/>
      <c r="C612" s="114"/>
      <c r="D612" s="114"/>
      <c r="I612" s="113"/>
    </row>
    <row r="613" spans="1:9">
      <c r="A613" s="113"/>
      <c r="B613" s="113"/>
      <c r="C613" s="114"/>
      <c r="D613" s="114"/>
      <c r="I613" s="113"/>
    </row>
    <row r="614" spans="1:9">
      <c r="A614" s="113"/>
      <c r="B614" s="113"/>
      <c r="C614" s="114"/>
      <c r="D614" s="114"/>
      <c r="I614" s="113"/>
    </row>
    <row r="615" spans="1:9">
      <c r="A615" s="113"/>
      <c r="B615" s="113"/>
      <c r="C615" s="114"/>
      <c r="D615" s="114"/>
      <c r="I615" s="113"/>
    </row>
    <row r="616" spans="1:9">
      <c r="A616" s="113"/>
      <c r="B616" s="113"/>
      <c r="C616" s="114"/>
      <c r="D616" s="114"/>
      <c r="I616" s="113"/>
    </row>
    <row r="617" spans="1:9">
      <c r="A617" s="113"/>
      <c r="B617" s="113"/>
      <c r="C617" s="114"/>
      <c r="D617" s="114"/>
      <c r="I617" s="113"/>
    </row>
    <row r="618" spans="1:9">
      <c r="A618" s="113"/>
      <c r="B618" s="113"/>
      <c r="C618" s="114"/>
      <c r="D618" s="114"/>
      <c r="I618" s="113"/>
    </row>
    <row r="619" spans="1:9">
      <c r="A619" s="113"/>
      <c r="B619" s="113"/>
      <c r="C619" s="114"/>
      <c r="D619" s="114"/>
      <c r="I619" s="113"/>
    </row>
    <row r="620" spans="1:9">
      <c r="A620" s="113"/>
      <c r="B620" s="113"/>
      <c r="C620" s="114"/>
      <c r="D620" s="114"/>
      <c r="I620" s="113"/>
    </row>
    <row r="621" spans="1:9">
      <c r="A621" s="113"/>
      <c r="B621" s="113"/>
      <c r="C621" s="114"/>
      <c r="D621" s="114"/>
      <c r="I621" s="113"/>
    </row>
    <row r="622" spans="1:9">
      <c r="A622" s="113"/>
      <c r="B622" s="113"/>
      <c r="C622" s="114"/>
      <c r="D622" s="114"/>
      <c r="I622" s="113"/>
    </row>
    <row r="623" spans="1:9">
      <c r="A623" s="113"/>
      <c r="B623" s="113"/>
      <c r="C623" s="114"/>
      <c r="D623" s="114"/>
      <c r="I623" s="113"/>
    </row>
    <row r="624" spans="1:9">
      <c r="A624" s="113"/>
      <c r="B624" s="113"/>
      <c r="C624" s="114"/>
      <c r="D624" s="114"/>
      <c r="I624" s="113"/>
    </row>
    <row r="625" spans="1:9">
      <c r="A625" s="113"/>
      <c r="B625" s="113"/>
      <c r="C625" s="114"/>
      <c r="D625" s="114"/>
      <c r="I625" s="113"/>
    </row>
    <row r="626" spans="1:9">
      <c r="A626" s="113"/>
      <c r="B626" s="113"/>
      <c r="C626" s="114"/>
      <c r="D626" s="114"/>
      <c r="I626" s="113"/>
    </row>
    <row r="627" spans="1:9">
      <c r="A627" s="113"/>
      <c r="B627" s="113"/>
      <c r="C627" s="114"/>
      <c r="D627" s="114"/>
      <c r="I627" s="113"/>
    </row>
    <row r="628" spans="1:9">
      <c r="A628" s="113"/>
      <c r="B628" s="113"/>
      <c r="C628" s="114"/>
      <c r="D628" s="114"/>
      <c r="I628" s="113"/>
    </row>
    <row r="629" spans="1:9">
      <c r="A629" s="113"/>
      <c r="B629" s="113"/>
      <c r="C629" s="114"/>
      <c r="D629" s="114"/>
      <c r="I629" s="113"/>
    </row>
    <row r="630" spans="1:9">
      <c r="A630" s="113"/>
      <c r="B630" s="113"/>
      <c r="C630" s="114"/>
      <c r="D630" s="114"/>
      <c r="I630" s="113"/>
    </row>
    <row r="631" spans="1:9">
      <c r="A631" s="113"/>
      <c r="B631" s="113"/>
      <c r="C631" s="114"/>
      <c r="D631" s="114"/>
      <c r="I631" s="113"/>
    </row>
    <row r="632" spans="1:9">
      <c r="A632" s="113"/>
      <c r="B632" s="113"/>
      <c r="C632" s="114"/>
      <c r="D632" s="114"/>
      <c r="I632" s="113"/>
    </row>
    <row r="633" spans="1:9">
      <c r="A633" s="113"/>
      <c r="B633" s="113"/>
      <c r="C633" s="114"/>
      <c r="D633" s="114"/>
      <c r="I633" s="113"/>
    </row>
    <row r="634" spans="1:9">
      <c r="A634" s="113"/>
      <c r="B634" s="113"/>
      <c r="C634" s="114"/>
      <c r="D634" s="114"/>
      <c r="I634" s="113"/>
    </row>
    <row r="635" spans="1:9">
      <c r="A635" s="113"/>
      <c r="B635" s="113"/>
      <c r="C635" s="114"/>
      <c r="D635" s="114"/>
      <c r="I635" s="113"/>
    </row>
    <row r="636" spans="1:9">
      <c r="A636" s="113"/>
      <c r="B636" s="113"/>
      <c r="C636" s="114"/>
      <c r="D636" s="114"/>
      <c r="I636" s="113"/>
    </row>
    <row r="637" spans="1:9">
      <c r="A637" s="113"/>
      <c r="B637" s="113"/>
      <c r="C637" s="114"/>
      <c r="D637" s="114"/>
      <c r="I637" s="113"/>
    </row>
    <row r="638" spans="1:9">
      <c r="A638" s="113"/>
      <c r="B638" s="113"/>
      <c r="C638" s="114"/>
      <c r="D638" s="114"/>
      <c r="I638" s="113"/>
    </row>
    <row r="639" spans="1:9">
      <c r="A639" s="113"/>
      <c r="B639" s="113"/>
      <c r="C639" s="114"/>
      <c r="D639" s="114"/>
      <c r="I639" s="113"/>
    </row>
    <row r="640" spans="1:9">
      <c r="A640" s="113"/>
      <c r="B640" s="113"/>
      <c r="C640" s="114"/>
      <c r="D640" s="114"/>
      <c r="I640" s="113"/>
    </row>
    <row r="641" spans="1:9">
      <c r="A641" s="113"/>
      <c r="B641" s="113"/>
      <c r="C641" s="114"/>
      <c r="D641" s="114"/>
      <c r="I641" s="113"/>
    </row>
    <row r="642" spans="1:9">
      <c r="A642" s="113"/>
      <c r="B642" s="113"/>
      <c r="C642" s="114"/>
      <c r="D642" s="114"/>
      <c r="I642" s="113"/>
    </row>
    <row r="643" spans="1:9">
      <c r="A643" s="113"/>
      <c r="B643" s="113"/>
      <c r="C643" s="114"/>
      <c r="D643" s="114"/>
      <c r="I643" s="113"/>
    </row>
    <row r="644" spans="1:9">
      <c r="A644" s="113"/>
      <c r="B644" s="113"/>
      <c r="C644" s="114"/>
      <c r="D644" s="114"/>
      <c r="I644" s="113"/>
    </row>
    <row r="645" spans="1:9">
      <c r="A645" s="113"/>
      <c r="B645" s="113"/>
      <c r="C645" s="114"/>
      <c r="D645" s="114"/>
      <c r="I645" s="113"/>
    </row>
    <row r="646" spans="1:9">
      <c r="A646" s="113"/>
      <c r="B646" s="113"/>
      <c r="C646" s="114"/>
      <c r="D646" s="114"/>
      <c r="I646" s="113"/>
    </row>
    <row r="647" spans="1:9">
      <c r="A647" s="113"/>
      <c r="B647" s="113"/>
      <c r="C647" s="114"/>
      <c r="D647" s="114"/>
      <c r="I647" s="113"/>
    </row>
    <row r="648" spans="1:9">
      <c r="A648" s="113"/>
      <c r="B648" s="113"/>
      <c r="C648" s="114"/>
      <c r="D648" s="114"/>
      <c r="I648" s="113"/>
    </row>
    <row r="649" spans="1:9">
      <c r="A649" s="113"/>
      <c r="B649" s="113"/>
      <c r="C649" s="114"/>
      <c r="D649" s="114"/>
      <c r="I649" s="113"/>
    </row>
    <row r="650" spans="1:9">
      <c r="A650" s="113"/>
      <c r="B650" s="113"/>
      <c r="C650" s="114"/>
      <c r="D650" s="114"/>
      <c r="I650" s="113"/>
    </row>
    <row r="651" spans="1:9">
      <c r="A651" s="113"/>
      <c r="B651" s="113"/>
      <c r="C651" s="114"/>
      <c r="D651" s="114"/>
      <c r="I651" s="113"/>
    </row>
    <row r="652" spans="1:9">
      <c r="A652" s="113"/>
      <c r="B652" s="113"/>
      <c r="C652" s="114"/>
      <c r="D652" s="114"/>
      <c r="I652" s="113"/>
    </row>
    <row r="653" spans="1:9">
      <c r="A653" s="113"/>
      <c r="B653" s="113"/>
      <c r="C653" s="114"/>
      <c r="D653" s="114"/>
      <c r="I653" s="113"/>
    </row>
    <row r="654" spans="1:9">
      <c r="A654" s="113"/>
      <c r="B654" s="113"/>
      <c r="C654" s="114"/>
      <c r="D654" s="114"/>
      <c r="I654" s="113"/>
    </row>
    <row r="655" spans="1:9">
      <c r="A655" s="113"/>
      <c r="B655" s="113"/>
      <c r="C655" s="114"/>
      <c r="D655" s="114"/>
      <c r="I655" s="113"/>
    </row>
    <row r="656" spans="1:9">
      <c r="A656" s="113"/>
      <c r="B656" s="113"/>
      <c r="C656" s="114"/>
      <c r="D656" s="114"/>
      <c r="I656" s="113"/>
    </row>
    <row r="657" spans="1:9">
      <c r="A657" s="113"/>
      <c r="B657" s="113"/>
      <c r="C657" s="114"/>
      <c r="D657" s="114"/>
      <c r="I657" s="113"/>
    </row>
    <row r="658" spans="1:9">
      <c r="A658" s="113"/>
      <c r="B658" s="113"/>
      <c r="C658" s="114"/>
      <c r="D658" s="114"/>
      <c r="I658" s="113"/>
    </row>
    <row r="659" spans="1:9">
      <c r="A659" s="113"/>
      <c r="B659" s="113"/>
      <c r="C659" s="114"/>
      <c r="D659" s="114"/>
      <c r="I659" s="113"/>
    </row>
    <row r="660" spans="1:9">
      <c r="A660" s="113"/>
      <c r="B660" s="113"/>
      <c r="C660" s="114"/>
      <c r="D660" s="114"/>
      <c r="I660" s="113"/>
    </row>
    <row r="661" spans="1:9">
      <c r="A661" s="113"/>
      <c r="B661" s="113"/>
      <c r="C661" s="114"/>
      <c r="D661" s="114"/>
      <c r="I661" s="113"/>
    </row>
    <row r="662" spans="1:9">
      <c r="A662" s="113"/>
      <c r="B662" s="113"/>
      <c r="C662" s="114"/>
      <c r="D662" s="114"/>
      <c r="I662" s="113"/>
    </row>
    <row r="663" spans="1:9">
      <c r="A663" s="113"/>
      <c r="B663" s="113"/>
      <c r="C663" s="114"/>
      <c r="D663" s="114"/>
      <c r="I663" s="113"/>
    </row>
    <row r="664" spans="1:9">
      <c r="A664" s="113"/>
      <c r="B664" s="113"/>
      <c r="C664" s="114"/>
      <c r="D664" s="114"/>
      <c r="I664" s="113"/>
    </row>
    <row r="665" spans="1:9">
      <c r="A665" s="113"/>
      <c r="B665" s="113"/>
      <c r="C665" s="114"/>
      <c r="D665" s="114"/>
      <c r="I665" s="113"/>
    </row>
    <row r="666" spans="1:9">
      <c r="A666" s="113"/>
      <c r="B666" s="113"/>
      <c r="C666" s="114"/>
      <c r="D666" s="114"/>
      <c r="I666" s="113"/>
    </row>
    <row r="667" spans="1:9">
      <c r="A667" s="113"/>
      <c r="B667" s="113"/>
      <c r="C667" s="114"/>
      <c r="D667" s="114"/>
      <c r="I667" s="113"/>
    </row>
    <row r="668" spans="1:9">
      <c r="A668" s="113"/>
      <c r="B668" s="113"/>
      <c r="C668" s="114"/>
      <c r="D668" s="114"/>
      <c r="I668" s="113"/>
    </row>
    <row r="669" spans="1:9">
      <c r="A669" s="113"/>
      <c r="B669" s="113"/>
      <c r="C669" s="114"/>
      <c r="D669" s="114"/>
      <c r="I669" s="113"/>
    </row>
    <row r="670" spans="1:9">
      <c r="A670" s="113"/>
      <c r="B670" s="113"/>
      <c r="C670" s="114"/>
      <c r="D670" s="114"/>
      <c r="I670" s="113"/>
    </row>
    <row r="671" spans="1:9">
      <c r="A671" s="113"/>
      <c r="B671" s="113"/>
      <c r="C671" s="114"/>
      <c r="D671" s="114"/>
      <c r="I671" s="113"/>
    </row>
    <row r="672" spans="1:9">
      <c r="A672" s="113"/>
      <c r="B672" s="113"/>
      <c r="C672" s="114"/>
      <c r="D672" s="114"/>
      <c r="I672" s="113"/>
    </row>
    <row r="673" spans="1:9">
      <c r="A673" s="113"/>
      <c r="B673" s="113"/>
      <c r="C673" s="114"/>
      <c r="D673" s="114"/>
      <c r="I673" s="113"/>
    </row>
    <row r="674" spans="1:9">
      <c r="A674" s="113"/>
      <c r="B674" s="113"/>
      <c r="C674" s="114"/>
      <c r="D674" s="114"/>
      <c r="I674" s="113"/>
    </row>
    <row r="675" spans="1:9">
      <c r="A675" s="113"/>
      <c r="B675" s="113"/>
      <c r="C675" s="114"/>
      <c r="D675" s="114"/>
      <c r="I675" s="113"/>
    </row>
    <row r="676" spans="1:9">
      <c r="A676" s="113"/>
      <c r="B676" s="113"/>
      <c r="C676" s="114"/>
      <c r="D676" s="114"/>
      <c r="I676" s="113"/>
    </row>
    <row r="677" spans="1:9">
      <c r="A677" s="113"/>
      <c r="B677" s="113"/>
      <c r="C677" s="114"/>
      <c r="D677" s="114"/>
      <c r="I677" s="113"/>
    </row>
    <row r="678" spans="1:9">
      <c r="A678" s="113"/>
      <c r="B678" s="113"/>
      <c r="C678" s="114"/>
      <c r="D678" s="114"/>
      <c r="I678" s="113"/>
    </row>
    <row r="679" spans="1:9">
      <c r="A679" s="113"/>
      <c r="B679" s="113"/>
      <c r="C679" s="114"/>
      <c r="D679" s="114"/>
      <c r="I679" s="113"/>
    </row>
    <row r="680" spans="1:9">
      <c r="A680" s="113"/>
      <c r="B680" s="113"/>
      <c r="C680" s="114"/>
      <c r="D680" s="114"/>
      <c r="I680" s="113"/>
    </row>
    <row r="681" spans="1:9">
      <c r="A681" s="113"/>
      <c r="B681" s="113"/>
      <c r="C681" s="114"/>
      <c r="D681" s="114"/>
      <c r="I681" s="113"/>
    </row>
    <row r="682" spans="1:9">
      <c r="A682" s="113"/>
      <c r="B682" s="113"/>
      <c r="C682" s="114"/>
      <c r="D682" s="114"/>
      <c r="I682" s="113"/>
    </row>
    <row r="683" spans="1:9">
      <c r="A683" s="113"/>
      <c r="B683" s="113"/>
      <c r="C683" s="114"/>
      <c r="D683" s="114"/>
      <c r="I683" s="113"/>
    </row>
    <row r="684" spans="1:9">
      <c r="A684" s="113"/>
      <c r="B684" s="113"/>
      <c r="C684" s="114"/>
      <c r="D684" s="114"/>
      <c r="I684" s="113"/>
    </row>
    <row r="685" spans="1:9">
      <c r="A685" s="113"/>
      <c r="B685" s="113"/>
      <c r="C685" s="114"/>
      <c r="D685" s="114"/>
      <c r="I685" s="113"/>
    </row>
    <row r="686" spans="1:9">
      <c r="A686" s="113"/>
      <c r="B686" s="113"/>
      <c r="C686" s="114"/>
      <c r="D686" s="114"/>
      <c r="I686" s="113"/>
    </row>
    <row r="687" spans="1:9">
      <c r="A687" s="113"/>
      <c r="B687" s="113"/>
      <c r="C687" s="114"/>
      <c r="D687" s="114"/>
      <c r="I687" s="113"/>
    </row>
    <row r="688" spans="1:9">
      <c r="A688" s="113"/>
      <c r="B688" s="113"/>
      <c r="C688" s="114"/>
      <c r="D688" s="114"/>
      <c r="I688" s="113"/>
    </row>
    <row r="689" spans="1:9">
      <c r="A689" s="113"/>
      <c r="B689" s="113"/>
      <c r="C689" s="114"/>
      <c r="D689" s="114"/>
      <c r="I689" s="113"/>
    </row>
    <row r="690" spans="1:9">
      <c r="A690" s="113"/>
      <c r="B690" s="113"/>
      <c r="C690" s="114"/>
      <c r="D690" s="114"/>
      <c r="I690" s="113"/>
    </row>
    <row r="691" spans="1:9">
      <c r="A691" s="113"/>
      <c r="B691" s="113"/>
      <c r="C691" s="114"/>
      <c r="D691" s="114"/>
      <c r="I691" s="113"/>
    </row>
    <row r="692" spans="1:9">
      <c r="A692" s="113"/>
      <c r="B692" s="113"/>
      <c r="C692" s="114"/>
      <c r="D692" s="114"/>
      <c r="I692" s="113"/>
    </row>
    <row r="693" spans="1:9">
      <c r="A693" s="113"/>
      <c r="B693" s="113"/>
      <c r="C693" s="114"/>
      <c r="D693" s="114"/>
      <c r="I693" s="113"/>
    </row>
    <row r="694" spans="1:9">
      <c r="A694" s="113"/>
      <c r="B694" s="113"/>
      <c r="C694" s="114"/>
      <c r="D694" s="114"/>
      <c r="I694" s="113"/>
    </row>
    <row r="695" spans="1:9">
      <c r="A695" s="113"/>
      <c r="B695" s="113"/>
      <c r="C695" s="114"/>
      <c r="D695" s="114"/>
      <c r="I695" s="113"/>
    </row>
    <row r="696" spans="1:9">
      <c r="A696" s="113"/>
      <c r="B696" s="113"/>
      <c r="C696" s="114"/>
      <c r="D696" s="114"/>
      <c r="I696" s="113"/>
    </row>
    <row r="697" spans="1:9">
      <c r="A697" s="113"/>
      <c r="B697" s="113"/>
      <c r="C697" s="114"/>
      <c r="D697" s="114"/>
      <c r="I697" s="113"/>
    </row>
    <row r="698" spans="1:9">
      <c r="A698" s="113"/>
      <c r="B698" s="113"/>
      <c r="C698" s="114"/>
      <c r="D698" s="114"/>
      <c r="I698" s="113"/>
    </row>
    <row r="699" spans="1:9">
      <c r="A699" s="113"/>
      <c r="B699" s="113"/>
      <c r="C699" s="114"/>
      <c r="D699" s="114"/>
      <c r="I699" s="113"/>
    </row>
    <row r="700" spans="1:9">
      <c r="A700" s="113"/>
      <c r="B700" s="113"/>
      <c r="C700" s="114"/>
      <c r="D700" s="114"/>
      <c r="I700" s="113"/>
    </row>
    <row r="701" spans="1:9">
      <c r="A701" s="113"/>
      <c r="B701" s="113"/>
      <c r="C701" s="114"/>
      <c r="D701" s="114"/>
      <c r="I701" s="113"/>
    </row>
    <row r="702" spans="1:9">
      <c r="A702" s="113"/>
      <c r="B702" s="113"/>
      <c r="C702" s="114"/>
      <c r="D702" s="114"/>
      <c r="I702" s="113"/>
    </row>
    <row r="703" spans="1:9">
      <c r="A703" s="113"/>
      <c r="B703" s="113"/>
      <c r="C703" s="114"/>
      <c r="D703" s="114"/>
      <c r="I703" s="113"/>
    </row>
    <row r="704" spans="1:9">
      <c r="A704" s="113"/>
      <c r="B704" s="113"/>
      <c r="C704" s="114"/>
      <c r="D704" s="114"/>
      <c r="I704" s="113"/>
    </row>
    <row r="705" spans="1:9">
      <c r="A705" s="113"/>
      <c r="B705" s="113"/>
      <c r="C705" s="114"/>
      <c r="D705" s="114"/>
      <c r="I705" s="113"/>
    </row>
    <row r="706" spans="1:9">
      <c r="A706" s="113"/>
      <c r="B706" s="113"/>
      <c r="C706" s="114"/>
      <c r="D706" s="114"/>
      <c r="I706" s="113"/>
    </row>
    <row r="707" spans="1:9">
      <c r="A707" s="113"/>
      <c r="B707" s="113"/>
      <c r="C707" s="114"/>
      <c r="D707" s="114"/>
      <c r="I707" s="113"/>
    </row>
    <row r="708" spans="1:9">
      <c r="A708" s="113"/>
      <c r="B708" s="113"/>
      <c r="C708" s="114"/>
      <c r="D708" s="114"/>
      <c r="I708" s="113"/>
    </row>
    <row r="709" spans="1:9">
      <c r="A709" s="113"/>
      <c r="B709" s="113"/>
      <c r="C709" s="114"/>
      <c r="D709" s="114"/>
      <c r="I709" s="113"/>
    </row>
    <row r="710" spans="1:9">
      <c r="A710" s="113"/>
      <c r="B710" s="113"/>
      <c r="C710" s="114"/>
      <c r="D710" s="114"/>
      <c r="I710" s="113"/>
    </row>
    <row r="711" spans="1:9">
      <c r="A711" s="113"/>
      <c r="B711" s="113"/>
      <c r="C711" s="114"/>
      <c r="D711" s="114"/>
      <c r="I711" s="113"/>
    </row>
    <row r="712" spans="1:9">
      <c r="A712" s="113"/>
      <c r="B712" s="113"/>
      <c r="C712" s="114"/>
      <c r="D712" s="114"/>
      <c r="I712" s="113"/>
    </row>
    <row r="713" spans="1:9">
      <c r="A713" s="113"/>
      <c r="B713" s="113"/>
      <c r="C713" s="114"/>
      <c r="D713" s="114"/>
      <c r="I713" s="113"/>
    </row>
    <row r="714" spans="1:9">
      <c r="A714" s="113"/>
      <c r="B714" s="113"/>
      <c r="C714" s="114"/>
      <c r="D714" s="114"/>
      <c r="I714" s="113"/>
    </row>
    <row r="715" spans="1:9">
      <c r="A715" s="113"/>
      <c r="B715" s="113"/>
      <c r="C715" s="114"/>
      <c r="D715" s="114"/>
      <c r="I715" s="113"/>
    </row>
    <row r="716" spans="1:9">
      <c r="A716" s="113"/>
      <c r="B716" s="113"/>
      <c r="C716" s="114"/>
      <c r="D716" s="114"/>
      <c r="I716" s="113"/>
    </row>
    <row r="717" spans="1:9">
      <c r="A717" s="113"/>
      <c r="B717" s="113"/>
      <c r="C717" s="114"/>
      <c r="D717" s="114"/>
      <c r="I717" s="113"/>
    </row>
    <row r="718" spans="1:9">
      <c r="A718" s="113"/>
      <c r="B718" s="113"/>
      <c r="C718" s="114"/>
      <c r="D718" s="114"/>
      <c r="I718" s="113"/>
    </row>
    <row r="719" spans="1:9">
      <c r="A719" s="113"/>
      <c r="B719" s="113"/>
      <c r="C719" s="114"/>
      <c r="D719" s="114"/>
      <c r="I719" s="113"/>
    </row>
    <row r="720" spans="1:9">
      <c r="A720" s="113"/>
      <c r="B720" s="113"/>
      <c r="C720" s="114"/>
      <c r="D720" s="114"/>
      <c r="I720" s="113"/>
    </row>
    <row r="721" spans="1:9">
      <c r="A721" s="113"/>
      <c r="B721" s="113"/>
      <c r="C721" s="114"/>
      <c r="D721" s="114"/>
      <c r="I721" s="113"/>
    </row>
    <row r="722" spans="1:9">
      <c r="A722" s="113"/>
      <c r="B722" s="113"/>
      <c r="C722" s="114"/>
      <c r="D722" s="114"/>
      <c r="I722" s="113"/>
    </row>
    <row r="723" spans="1:9">
      <c r="A723" s="113"/>
      <c r="B723" s="113"/>
      <c r="C723" s="114"/>
      <c r="D723" s="114"/>
      <c r="I723" s="113"/>
    </row>
    <row r="724" spans="1:9">
      <c r="A724" s="113"/>
      <c r="B724" s="113"/>
      <c r="C724" s="114"/>
      <c r="D724" s="114"/>
      <c r="I724" s="113"/>
    </row>
    <row r="725" spans="1:9">
      <c r="A725" s="113"/>
      <c r="B725" s="113"/>
      <c r="C725" s="114"/>
      <c r="D725" s="114"/>
      <c r="I725" s="113"/>
    </row>
    <row r="726" spans="1:9">
      <c r="A726" s="113"/>
      <c r="B726" s="113"/>
      <c r="C726" s="114"/>
      <c r="D726" s="114"/>
      <c r="I726" s="113"/>
    </row>
    <row r="727" spans="1:9">
      <c r="A727" s="113"/>
      <c r="B727" s="113"/>
      <c r="C727" s="114"/>
      <c r="D727" s="114"/>
      <c r="I727" s="113"/>
    </row>
    <row r="728" spans="1:9">
      <c r="A728" s="113"/>
      <c r="B728" s="113"/>
      <c r="C728" s="114"/>
      <c r="D728" s="114"/>
      <c r="I728" s="113"/>
    </row>
    <row r="729" spans="1:9">
      <c r="A729" s="113"/>
      <c r="B729" s="113"/>
      <c r="C729" s="114"/>
      <c r="D729" s="114"/>
      <c r="I729" s="113"/>
    </row>
    <row r="730" spans="1:9">
      <c r="A730" s="113"/>
      <c r="B730" s="113"/>
      <c r="C730" s="114"/>
      <c r="D730" s="114"/>
      <c r="I730" s="113"/>
    </row>
    <row r="731" spans="1:9">
      <c r="A731" s="113"/>
      <c r="B731" s="113"/>
      <c r="C731" s="114"/>
      <c r="D731" s="114"/>
      <c r="I731" s="113"/>
    </row>
    <row r="732" spans="1:9">
      <c r="A732" s="113"/>
      <c r="B732" s="113"/>
      <c r="C732" s="114"/>
      <c r="D732" s="114"/>
      <c r="I732" s="113"/>
    </row>
    <row r="733" spans="1:9">
      <c r="A733" s="113"/>
      <c r="B733" s="113"/>
      <c r="C733" s="114"/>
      <c r="D733" s="114"/>
      <c r="I733" s="113"/>
    </row>
    <row r="734" spans="1:9">
      <c r="A734" s="113"/>
      <c r="B734" s="113"/>
      <c r="C734" s="114"/>
      <c r="D734" s="114"/>
      <c r="I734" s="113"/>
    </row>
    <row r="735" spans="1:9">
      <c r="A735" s="113"/>
      <c r="B735" s="113"/>
      <c r="C735" s="114"/>
      <c r="D735" s="114"/>
      <c r="I735" s="113"/>
    </row>
    <row r="736" spans="1:9">
      <c r="A736" s="113"/>
      <c r="B736" s="113"/>
      <c r="C736" s="114"/>
      <c r="D736" s="114"/>
      <c r="I736" s="113"/>
    </row>
    <row r="737" spans="1:9">
      <c r="A737" s="113"/>
      <c r="B737" s="113"/>
      <c r="C737" s="114"/>
      <c r="D737" s="114"/>
      <c r="I737" s="113"/>
    </row>
    <row r="738" spans="1:9">
      <c r="A738" s="113"/>
      <c r="B738" s="113"/>
      <c r="C738" s="114"/>
      <c r="D738" s="114"/>
      <c r="I738" s="113"/>
    </row>
    <row r="739" spans="1:9">
      <c r="A739" s="113"/>
      <c r="B739" s="113"/>
      <c r="C739" s="114"/>
      <c r="D739" s="114"/>
      <c r="I739" s="113"/>
    </row>
    <row r="740" spans="1:9">
      <c r="A740" s="113"/>
      <c r="B740" s="113"/>
      <c r="C740" s="114"/>
      <c r="D740" s="114"/>
      <c r="I740" s="113"/>
    </row>
    <row r="741" spans="1:9">
      <c r="A741" s="113"/>
      <c r="B741" s="113"/>
      <c r="C741" s="114"/>
      <c r="D741" s="114"/>
      <c r="I741" s="113"/>
    </row>
    <row r="742" spans="1:9">
      <c r="A742" s="113"/>
      <c r="B742" s="113"/>
      <c r="C742" s="114"/>
      <c r="D742" s="114"/>
      <c r="I742" s="113"/>
    </row>
    <row r="743" spans="1:9">
      <c r="A743" s="113"/>
      <c r="B743" s="113"/>
      <c r="C743" s="114"/>
      <c r="D743" s="114"/>
      <c r="I743" s="113"/>
    </row>
    <row r="744" spans="1:9">
      <c r="A744" s="113"/>
      <c r="B744" s="113"/>
      <c r="C744" s="114"/>
      <c r="D744" s="114"/>
      <c r="I744" s="113"/>
    </row>
    <row r="745" spans="1:9">
      <c r="A745" s="113"/>
      <c r="B745" s="113"/>
      <c r="C745" s="114"/>
      <c r="D745" s="114"/>
      <c r="I745" s="113"/>
    </row>
    <row r="746" spans="1:9">
      <c r="A746" s="113"/>
      <c r="B746" s="113"/>
      <c r="C746" s="114"/>
      <c r="D746" s="114"/>
      <c r="I746" s="113"/>
    </row>
    <row r="747" spans="1:9">
      <c r="A747" s="113"/>
      <c r="B747" s="113"/>
      <c r="C747" s="114"/>
      <c r="D747" s="114"/>
      <c r="I747" s="113"/>
    </row>
    <row r="748" spans="1:9">
      <c r="A748" s="113"/>
      <c r="B748" s="113"/>
      <c r="C748" s="114"/>
      <c r="D748" s="114"/>
      <c r="I748" s="113"/>
    </row>
    <row r="749" spans="1:9">
      <c r="A749" s="113"/>
      <c r="B749" s="113"/>
      <c r="C749" s="114"/>
      <c r="D749" s="114"/>
      <c r="I749" s="113"/>
    </row>
    <row r="750" spans="1:9">
      <c r="A750" s="113"/>
      <c r="B750" s="113"/>
      <c r="C750" s="114"/>
      <c r="D750" s="114"/>
      <c r="I750" s="113"/>
    </row>
    <row r="751" spans="1:9">
      <c r="A751" s="113"/>
      <c r="B751" s="113"/>
      <c r="C751" s="114"/>
      <c r="D751" s="114"/>
      <c r="I751" s="113"/>
    </row>
    <row r="752" spans="1:9">
      <c r="A752" s="113"/>
      <c r="B752" s="113"/>
      <c r="C752" s="114"/>
      <c r="D752" s="114"/>
      <c r="I752" s="113"/>
    </row>
    <row r="753" spans="1:9">
      <c r="A753" s="113"/>
      <c r="B753" s="113"/>
      <c r="C753" s="114"/>
      <c r="D753" s="114"/>
      <c r="I753" s="113"/>
    </row>
    <row r="754" spans="1:9">
      <c r="A754" s="113"/>
      <c r="B754" s="113"/>
      <c r="C754" s="114"/>
      <c r="D754" s="114"/>
      <c r="I754" s="113"/>
    </row>
    <row r="755" spans="1:9">
      <c r="A755" s="113"/>
      <c r="B755" s="113"/>
      <c r="C755" s="114"/>
      <c r="D755" s="114"/>
      <c r="I755" s="113"/>
    </row>
    <row r="756" spans="1:9">
      <c r="A756" s="113"/>
      <c r="B756" s="113"/>
      <c r="C756" s="114"/>
      <c r="D756" s="114"/>
      <c r="I756" s="113"/>
    </row>
    <row r="757" spans="1:9">
      <c r="A757" s="113"/>
      <c r="B757" s="113"/>
      <c r="C757" s="114"/>
      <c r="D757" s="114"/>
      <c r="I757" s="113"/>
    </row>
    <row r="758" spans="1:9">
      <c r="A758" s="113"/>
      <c r="B758" s="113"/>
      <c r="C758" s="114"/>
      <c r="D758" s="114"/>
      <c r="I758" s="113"/>
    </row>
    <row r="759" spans="1:9">
      <c r="A759" s="113"/>
      <c r="B759" s="113"/>
      <c r="C759" s="114"/>
      <c r="D759" s="114"/>
      <c r="I759" s="113"/>
    </row>
    <row r="760" spans="1:9">
      <c r="A760" s="113"/>
      <c r="B760" s="113"/>
      <c r="C760" s="114"/>
      <c r="D760" s="114"/>
      <c r="I760" s="113"/>
    </row>
    <row r="761" spans="1:9">
      <c r="A761" s="113"/>
      <c r="B761" s="113"/>
      <c r="C761" s="114"/>
      <c r="D761" s="114"/>
      <c r="I761" s="113"/>
    </row>
    <row r="762" spans="1:9">
      <c r="A762" s="113"/>
      <c r="B762" s="113"/>
      <c r="C762" s="114"/>
      <c r="D762" s="114"/>
      <c r="I762" s="113"/>
    </row>
    <row r="763" spans="1:9">
      <c r="A763" s="113"/>
      <c r="B763" s="113"/>
      <c r="C763" s="114"/>
      <c r="D763" s="114"/>
      <c r="I763" s="113"/>
    </row>
    <row r="764" spans="1:9">
      <c r="A764" s="113"/>
      <c r="B764" s="113"/>
      <c r="C764" s="114"/>
      <c r="D764" s="114"/>
      <c r="I764" s="113"/>
    </row>
    <row r="765" spans="1:9">
      <c r="A765" s="113"/>
      <c r="B765" s="113"/>
      <c r="C765" s="114"/>
      <c r="D765" s="114"/>
      <c r="I765" s="113"/>
    </row>
    <row r="766" spans="1:9">
      <c r="A766" s="113"/>
      <c r="B766" s="113"/>
      <c r="C766" s="114"/>
      <c r="D766" s="114"/>
      <c r="I766" s="113"/>
    </row>
    <row r="767" spans="1:9">
      <c r="A767" s="113"/>
      <c r="B767" s="113"/>
      <c r="C767" s="114"/>
      <c r="D767" s="114"/>
      <c r="I767" s="113"/>
    </row>
    <row r="768" spans="1:9">
      <c r="A768" s="113"/>
      <c r="B768" s="113"/>
      <c r="C768" s="114"/>
      <c r="D768" s="114"/>
      <c r="I768" s="113"/>
    </row>
    <row r="769" spans="1:9">
      <c r="A769" s="113"/>
      <c r="B769" s="113"/>
      <c r="C769" s="114"/>
      <c r="D769" s="114"/>
      <c r="I769" s="113"/>
    </row>
    <row r="770" spans="1:9">
      <c r="A770" s="113"/>
      <c r="B770" s="113"/>
      <c r="C770" s="114"/>
      <c r="D770" s="114"/>
      <c r="I770" s="113"/>
    </row>
    <row r="771" spans="1:9">
      <c r="A771" s="113"/>
      <c r="B771" s="113"/>
      <c r="C771" s="114"/>
      <c r="D771" s="114"/>
      <c r="I771" s="113"/>
    </row>
    <row r="772" spans="1:9">
      <c r="A772" s="113"/>
      <c r="B772" s="113"/>
      <c r="C772" s="114"/>
      <c r="D772" s="114"/>
      <c r="I772" s="113"/>
    </row>
    <row r="773" spans="1:9">
      <c r="A773" s="113"/>
      <c r="B773" s="113"/>
      <c r="C773" s="114"/>
      <c r="D773" s="114"/>
      <c r="I773" s="113"/>
    </row>
    <row r="774" spans="1:9">
      <c r="A774" s="113"/>
      <c r="B774" s="113"/>
      <c r="C774" s="114"/>
      <c r="D774" s="114"/>
      <c r="I774" s="113"/>
    </row>
    <row r="775" spans="1:9">
      <c r="A775" s="113"/>
      <c r="B775" s="113"/>
      <c r="C775" s="114"/>
      <c r="D775" s="114"/>
      <c r="I775" s="113"/>
    </row>
    <row r="776" spans="1:9">
      <c r="A776" s="113"/>
      <c r="B776" s="113"/>
      <c r="C776" s="114"/>
      <c r="D776" s="114"/>
      <c r="I776" s="113"/>
    </row>
    <row r="777" spans="1:9">
      <c r="A777" s="113"/>
      <c r="B777" s="113"/>
      <c r="C777" s="114"/>
      <c r="D777" s="114"/>
      <c r="I777" s="113"/>
    </row>
    <row r="778" spans="1:9">
      <c r="A778" s="113"/>
      <c r="B778" s="113"/>
      <c r="C778" s="114"/>
      <c r="D778" s="114"/>
      <c r="I778" s="113"/>
    </row>
    <row r="779" spans="1:9">
      <c r="A779" s="113"/>
      <c r="B779" s="113"/>
      <c r="C779" s="114"/>
      <c r="D779" s="114"/>
      <c r="I779" s="113"/>
    </row>
    <row r="780" spans="1:9">
      <c r="A780" s="113"/>
      <c r="B780" s="113"/>
      <c r="C780" s="114"/>
      <c r="D780" s="114"/>
      <c r="I780" s="113"/>
    </row>
    <row r="781" spans="1:9">
      <c r="A781" s="113"/>
      <c r="B781" s="113"/>
      <c r="C781" s="114"/>
      <c r="D781" s="114"/>
      <c r="I781" s="113"/>
    </row>
    <row r="782" spans="1:9">
      <c r="A782" s="113"/>
      <c r="B782" s="113"/>
      <c r="C782" s="114"/>
      <c r="D782" s="114"/>
      <c r="I782" s="113"/>
    </row>
    <row r="783" spans="1:9">
      <c r="A783" s="113"/>
      <c r="B783" s="113"/>
      <c r="C783" s="114"/>
      <c r="D783" s="114"/>
      <c r="I783" s="113"/>
    </row>
    <row r="784" spans="1:9">
      <c r="A784" s="113"/>
      <c r="B784" s="113"/>
      <c r="C784" s="114"/>
      <c r="D784" s="114"/>
      <c r="I784" s="113"/>
    </row>
    <row r="785" spans="1:9">
      <c r="A785" s="113"/>
      <c r="B785" s="113"/>
      <c r="C785" s="114"/>
      <c r="D785" s="114"/>
      <c r="I785" s="113"/>
    </row>
    <row r="786" spans="1:9">
      <c r="A786" s="113"/>
      <c r="B786" s="113"/>
      <c r="C786" s="114"/>
      <c r="D786" s="114"/>
      <c r="I786" s="113"/>
    </row>
    <row r="787" spans="1:9">
      <c r="A787" s="113"/>
      <c r="B787" s="113"/>
      <c r="C787" s="114"/>
      <c r="D787" s="114"/>
      <c r="I787" s="113"/>
    </row>
    <row r="788" spans="1:9">
      <c r="A788" s="113"/>
      <c r="B788" s="113"/>
      <c r="C788" s="114"/>
      <c r="D788" s="114"/>
      <c r="I788" s="113"/>
    </row>
    <row r="789" spans="1:9">
      <c r="A789" s="113"/>
      <c r="B789" s="113"/>
      <c r="C789" s="114"/>
      <c r="D789" s="114"/>
      <c r="I789" s="113"/>
    </row>
    <row r="790" spans="1:9">
      <c r="A790" s="113"/>
      <c r="B790" s="113"/>
      <c r="C790" s="114"/>
      <c r="D790" s="114"/>
      <c r="I790" s="113"/>
    </row>
    <row r="791" spans="1:9">
      <c r="A791" s="113"/>
      <c r="B791" s="113"/>
      <c r="C791" s="114"/>
      <c r="D791" s="114"/>
      <c r="I791" s="113"/>
    </row>
    <row r="792" spans="1:9">
      <c r="A792" s="113"/>
      <c r="B792" s="113"/>
      <c r="C792" s="114"/>
      <c r="D792" s="114"/>
      <c r="I792" s="113"/>
    </row>
    <row r="793" spans="1:9">
      <c r="A793" s="113"/>
      <c r="B793" s="113"/>
      <c r="C793" s="114"/>
      <c r="D793" s="114"/>
      <c r="I793" s="113"/>
    </row>
    <row r="794" spans="1:9">
      <c r="A794" s="113"/>
      <c r="B794" s="113"/>
      <c r="C794" s="114"/>
      <c r="D794" s="114"/>
      <c r="I794" s="113"/>
    </row>
    <row r="795" spans="1:9">
      <c r="A795" s="113"/>
      <c r="B795" s="113"/>
      <c r="C795" s="114"/>
      <c r="D795" s="114"/>
      <c r="I795" s="113"/>
    </row>
    <row r="796" spans="1:9">
      <c r="A796" s="113"/>
      <c r="B796" s="113"/>
      <c r="C796" s="114"/>
      <c r="D796" s="114"/>
      <c r="I796" s="113"/>
    </row>
    <row r="797" spans="1:9">
      <c r="A797" s="113"/>
      <c r="B797" s="113"/>
      <c r="C797" s="114"/>
      <c r="D797" s="114"/>
      <c r="I797" s="113"/>
    </row>
    <row r="798" spans="1:9">
      <c r="A798" s="113"/>
      <c r="B798" s="113"/>
      <c r="C798" s="114"/>
      <c r="D798" s="114"/>
      <c r="I798" s="113"/>
    </row>
    <row r="799" spans="1:9">
      <c r="A799" s="113"/>
      <c r="B799" s="113"/>
      <c r="C799" s="114"/>
      <c r="D799" s="114"/>
      <c r="I799" s="113"/>
    </row>
    <row r="800" spans="1:9">
      <c r="A800" s="113"/>
      <c r="B800" s="113"/>
      <c r="C800" s="114"/>
      <c r="D800" s="114"/>
      <c r="I800" s="113"/>
    </row>
    <row r="801" spans="1:9">
      <c r="A801" s="113"/>
      <c r="B801" s="113"/>
      <c r="C801" s="114"/>
      <c r="D801" s="114"/>
      <c r="I801" s="113"/>
    </row>
    <row r="802" spans="1:9">
      <c r="A802" s="113"/>
      <c r="B802" s="113"/>
      <c r="C802" s="114"/>
      <c r="D802" s="114"/>
      <c r="I802" s="113"/>
    </row>
    <row r="803" spans="1:9">
      <c r="A803" s="113"/>
      <c r="B803" s="113"/>
      <c r="C803" s="114"/>
      <c r="D803" s="114"/>
      <c r="I803" s="113"/>
    </row>
    <row r="804" spans="1:9">
      <c r="A804" s="113"/>
      <c r="B804" s="113"/>
      <c r="C804" s="114"/>
      <c r="D804" s="114"/>
      <c r="I804" s="113"/>
    </row>
    <row r="805" spans="1:9">
      <c r="A805" s="113"/>
      <c r="B805" s="113"/>
      <c r="C805" s="114"/>
      <c r="D805" s="114"/>
      <c r="I805" s="113"/>
    </row>
    <row r="806" spans="1:9">
      <c r="A806" s="113"/>
      <c r="B806" s="113"/>
      <c r="C806" s="114"/>
      <c r="D806" s="114"/>
      <c r="I806" s="113"/>
    </row>
    <row r="807" spans="1:9">
      <c r="A807" s="113"/>
      <c r="B807" s="113"/>
      <c r="C807" s="114"/>
      <c r="D807" s="114"/>
      <c r="I807" s="113"/>
    </row>
    <row r="808" spans="1:9">
      <c r="A808" s="113"/>
      <c r="B808" s="113"/>
      <c r="C808" s="114"/>
      <c r="D808" s="114"/>
      <c r="I808" s="113"/>
    </row>
    <row r="809" spans="1:9">
      <c r="A809" s="113"/>
      <c r="B809" s="113"/>
      <c r="C809" s="114"/>
      <c r="D809" s="114"/>
      <c r="I809" s="113"/>
    </row>
    <row r="810" spans="1:9">
      <c r="A810" s="113"/>
      <c r="B810" s="113"/>
      <c r="C810" s="114"/>
      <c r="D810" s="114"/>
      <c r="I810" s="113"/>
    </row>
    <row r="811" spans="1:9">
      <c r="A811" s="113"/>
      <c r="B811" s="113"/>
      <c r="C811" s="114"/>
      <c r="D811" s="114"/>
      <c r="I811" s="113"/>
    </row>
    <row r="812" spans="1:9">
      <c r="A812" s="113"/>
      <c r="B812" s="113"/>
      <c r="C812" s="114"/>
      <c r="D812" s="114"/>
      <c r="I812" s="113"/>
    </row>
    <row r="813" spans="1:9">
      <c r="A813" s="113"/>
      <c r="B813" s="113"/>
      <c r="C813" s="114"/>
      <c r="D813" s="114"/>
      <c r="I813" s="113"/>
    </row>
    <row r="814" spans="1:9">
      <c r="A814" s="113"/>
      <c r="B814" s="113"/>
      <c r="C814" s="114"/>
      <c r="D814" s="114"/>
      <c r="I814" s="113"/>
    </row>
    <row r="815" spans="1:9">
      <c r="A815" s="113"/>
      <c r="B815" s="113"/>
      <c r="C815" s="114"/>
      <c r="D815" s="114"/>
      <c r="I815" s="113"/>
    </row>
    <row r="816" spans="1:9">
      <c r="A816" s="113"/>
      <c r="B816" s="113"/>
      <c r="C816" s="114"/>
      <c r="D816" s="114"/>
      <c r="I816" s="113"/>
    </row>
    <row r="817" spans="1:9">
      <c r="A817" s="113"/>
      <c r="B817" s="113"/>
      <c r="C817" s="114"/>
      <c r="D817" s="114"/>
      <c r="I817" s="113"/>
    </row>
    <row r="818" spans="1:9">
      <c r="A818" s="113"/>
      <c r="B818" s="113"/>
      <c r="C818" s="114"/>
      <c r="D818" s="114"/>
      <c r="I818" s="113"/>
    </row>
    <row r="819" spans="1:9">
      <c r="A819" s="113"/>
      <c r="B819" s="113"/>
      <c r="C819" s="114"/>
      <c r="D819" s="114"/>
      <c r="I819" s="113"/>
    </row>
    <row r="820" spans="1:9">
      <c r="A820" s="113"/>
      <c r="B820" s="113"/>
      <c r="C820" s="114"/>
      <c r="D820" s="114"/>
      <c r="I820" s="113"/>
    </row>
    <row r="821" spans="1:9">
      <c r="A821" s="113"/>
      <c r="B821" s="113"/>
      <c r="C821" s="114"/>
      <c r="D821" s="114"/>
      <c r="I821" s="113"/>
    </row>
    <row r="822" spans="1:9">
      <c r="A822" s="113"/>
      <c r="B822" s="113"/>
      <c r="C822" s="114"/>
      <c r="D822" s="114"/>
      <c r="I822" s="113"/>
    </row>
    <row r="823" spans="1:9">
      <c r="A823" s="113"/>
      <c r="B823" s="113"/>
      <c r="C823" s="114"/>
      <c r="D823" s="114"/>
      <c r="I823" s="113"/>
    </row>
    <row r="824" spans="1:9">
      <c r="A824" s="113"/>
      <c r="B824" s="113"/>
      <c r="C824" s="114"/>
      <c r="D824" s="114"/>
      <c r="I824" s="113"/>
    </row>
    <row r="825" spans="1:9">
      <c r="A825" s="113"/>
      <c r="B825" s="113"/>
      <c r="C825" s="114"/>
      <c r="D825" s="114"/>
      <c r="I825" s="113"/>
    </row>
    <row r="826" spans="1:9">
      <c r="A826" s="113"/>
      <c r="B826" s="113"/>
      <c r="C826" s="114"/>
      <c r="D826" s="114"/>
      <c r="I826" s="113"/>
    </row>
    <row r="827" spans="1:9">
      <c r="A827" s="113"/>
      <c r="B827" s="113"/>
      <c r="C827" s="114"/>
      <c r="D827" s="114"/>
      <c r="I827" s="113"/>
    </row>
    <row r="828" spans="1:9">
      <c r="A828" s="113"/>
      <c r="B828" s="113"/>
      <c r="C828" s="114"/>
      <c r="D828" s="114"/>
      <c r="I828" s="113"/>
    </row>
    <row r="829" spans="1:9">
      <c r="A829" s="113"/>
      <c r="B829" s="113"/>
      <c r="C829" s="114"/>
      <c r="D829" s="114"/>
      <c r="I829" s="113"/>
    </row>
    <row r="830" spans="1:9">
      <c r="A830" s="113"/>
      <c r="B830" s="113"/>
      <c r="C830" s="114"/>
      <c r="D830" s="114"/>
      <c r="I830" s="113"/>
    </row>
    <row r="831" spans="1:9">
      <c r="A831" s="113"/>
      <c r="B831" s="113"/>
      <c r="C831" s="114"/>
      <c r="D831" s="114"/>
      <c r="I831" s="113"/>
    </row>
    <row r="832" spans="1:9">
      <c r="A832" s="113"/>
      <c r="B832" s="113"/>
      <c r="C832" s="114"/>
      <c r="D832" s="114"/>
      <c r="I832" s="113"/>
    </row>
    <row r="833" spans="1:9">
      <c r="A833" s="113"/>
      <c r="B833" s="113"/>
      <c r="C833" s="114"/>
      <c r="D833" s="114"/>
      <c r="I833" s="113"/>
    </row>
    <row r="834" spans="1:9">
      <c r="A834" s="113"/>
      <c r="B834" s="113"/>
      <c r="C834" s="114"/>
      <c r="D834" s="114"/>
      <c r="I834" s="113"/>
    </row>
    <row r="835" spans="1:9">
      <c r="A835" s="113"/>
      <c r="B835" s="113"/>
      <c r="C835" s="114"/>
      <c r="D835" s="114"/>
      <c r="I835" s="113"/>
    </row>
    <row r="836" spans="1:9">
      <c r="A836" s="113"/>
      <c r="B836" s="113"/>
      <c r="C836" s="114"/>
      <c r="D836" s="114"/>
      <c r="I836" s="113"/>
    </row>
    <row r="837" spans="1:9">
      <c r="A837" s="113"/>
      <c r="B837" s="113"/>
      <c r="C837" s="114"/>
      <c r="D837" s="114"/>
      <c r="I837" s="113"/>
    </row>
    <row r="838" spans="1:9">
      <c r="A838" s="113"/>
      <c r="B838" s="113"/>
      <c r="C838" s="114"/>
      <c r="D838" s="114"/>
      <c r="I838" s="113"/>
    </row>
    <row r="839" spans="1:9">
      <c r="A839" s="113"/>
      <c r="B839" s="113"/>
      <c r="C839" s="114"/>
      <c r="D839" s="114"/>
      <c r="I839" s="113"/>
    </row>
    <row r="840" spans="1:9">
      <c r="A840" s="113"/>
      <c r="B840" s="113"/>
      <c r="C840" s="114"/>
      <c r="D840" s="114"/>
      <c r="I840" s="113"/>
    </row>
    <row r="841" spans="1:9">
      <c r="A841" s="113"/>
      <c r="B841" s="113"/>
      <c r="C841" s="114"/>
      <c r="D841" s="114"/>
      <c r="I841" s="113"/>
    </row>
    <row r="842" spans="1:9">
      <c r="A842" s="113"/>
      <c r="B842" s="113"/>
      <c r="C842" s="114"/>
      <c r="D842" s="114"/>
      <c r="I842" s="113"/>
    </row>
    <row r="843" spans="1:9">
      <c r="A843" s="113"/>
      <c r="B843" s="113"/>
      <c r="C843" s="114"/>
      <c r="D843" s="114"/>
      <c r="I843" s="113"/>
    </row>
    <row r="844" spans="1:9">
      <c r="A844" s="113"/>
      <c r="B844" s="113"/>
      <c r="C844" s="114"/>
      <c r="D844" s="114"/>
      <c r="I844" s="113"/>
    </row>
    <row r="845" spans="1:9">
      <c r="A845" s="113"/>
      <c r="B845" s="113"/>
      <c r="C845" s="114"/>
      <c r="D845" s="114"/>
      <c r="I845" s="113"/>
    </row>
    <row r="846" spans="1:9">
      <c r="A846" s="113"/>
      <c r="B846" s="113"/>
      <c r="C846" s="114"/>
      <c r="D846" s="114"/>
      <c r="I846" s="113"/>
    </row>
    <row r="847" spans="1:9">
      <c r="A847" s="113"/>
      <c r="B847" s="113"/>
      <c r="C847" s="114"/>
      <c r="D847" s="114"/>
      <c r="I847" s="113"/>
    </row>
    <row r="848" spans="1:9">
      <c r="A848" s="113"/>
      <c r="B848" s="113"/>
      <c r="C848" s="114"/>
      <c r="D848" s="114"/>
      <c r="I848" s="113"/>
    </row>
    <row r="849" spans="1:9">
      <c r="A849" s="113"/>
      <c r="B849" s="113"/>
      <c r="C849" s="114"/>
      <c r="D849" s="114"/>
      <c r="I849" s="113"/>
    </row>
    <row r="850" spans="1:9">
      <c r="A850" s="113"/>
      <c r="B850" s="113"/>
      <c r="C850" s="114"/>
      <c r="D850" s="114"/>
      <c r="I850" s="113"/>
    </row>
    <row r="851" spans="1:9">
      <c r="A851" s="113"/>
      <c r="B851" s="113"/>
      <c r="C851" s="114"/>
      <c r="D851" s="114"/>
      <c r="I851" s="113"/>
    </row>
    <row r="852" spans="1:9">
      <c r="A852" s="113"/>
      <c r="B852" s="113"/>
      <c r="C852" s="114"/>
      <c r="D852" s="114"/>
      <c r="I852" s="113"/>
    </row>
    <row r="853" spans="1:9">
      <c r="A853" s="113"/>
      <c r="B853" s="113"/>
      <c r="C853" s="114"/>
      <c r="D853" s="114"/>
      <c r="I853" s="113"/>
    </row>
    <row r="854" spans="1:9">
      <c r="A854" s="113"/>
      <c r="B854" s="113"/>
      <c r="C854" s="114"/>
      <c r="D854" s="114"/>
      <c r="I854" s="113"/>
    </row>
    <row r="855" spans="1:9">
      <c r="A855" s="113"/>
      <c r="B855" s="113"/>
      <c r="C855" s="114"/>
      <c r="D855" s="114"/>
      <c r="I855" s="113"/>
    </row>
    <row r="856" spans="1:9">
      <c r="A856" s="113"/>
      <c r="B856" s="113"/>
      <c r="C856" s="114"/>
      <c r="D856" s="114"/>
      <c r="I856" s="113"/>
    </row>
    <row r="857" spans="1:9">
      <c r="A857" s="113"/>
      <c r="B857" s="113"/>
      <c r="C857" s="114"/>
      <c r="D857" s="114"/>
      <c r="I857" s="113"/>
    </row>
    <row r="858" spans="1:9">
      <c r="A858" s="113"/>
      <c r="B858" s="113"/>
      <c r="C858" s="114"/>
      <c r="D858" s="114"/>
      <c r="I858" s="113"/>
    </row>
    <row r="859" spans="1:9">
      <c r="A859" s="113"/>
      <c r="B859" s="113"/>
      <c r="C859" s="114"/>
      <c r="D859" s="114"/>
      <c r="I859" s="113"/>
    </row>
    <row r="860" spans="1:9">
      <c r="A860" s="113"/>
      <c r="B860" s="113"/>
      <c r="C860" s="114"/>
      <c r="D860" s="114"/>
      <c r="I860" s="113"/>
    </row>
    <row r="861" spans="1:9">
      <c r="A861" s="113"/>
      <c r="B861" s="113"/>
      <c r="C861" s="114"/>
      <c r="D861" s="114"/>
      <c r="I861" s="113"/>
    </row>
    <row r="862" spans="1:9">
      <c r="A862" s="113"/>
      <c r="B862" s="113"/>
      <c r="C862" s="114"/>
      <c r="D862" s="114"/>
      <c r="I862" s="113"/>
    </row>
    <row r="863" spans="1:9">
      <c r="A863" s="113"/>
      <c r="B863" s="113"/>
      <c r="C863" s="114"/>
      <c r="D863" s="114"/>
      <c r="I863" s="113"/>
    </row>
    <row r="864" spans="1:9">
      <c r="A864" s="113"/>
      <c r="B864" s="113"/>
      <c r="C864" s="114"/>
      <c r="D864" s="114"/>
      <c r="I864" s="113"/>
    </row>
    <row r="865" spans="1:9">
      <c r="A865" s="113"/>
      <c r="B865" s="113"/>
      <c r="C865" s="114"/>
      <c r="D865" s="114"/>
      <c r="I865" s="113"/>
    </row>
    <row r="866" spans="1:9">
      <c r="A866" s="113"/>
      <c r="B866" s="113"/>
      <c r="C866" s="114"/>
      <c r="D866" s="114"/>
      <c r="I866" s="113"/>
    </row>
    <row r="867" spans="1:9">
      <c r="A867" s="113"/>
      <c r="B867" s="113"/>
      <c r="C867" s="114"/>
      <c r="D867" s="114"/>
      <c r="I867" s="113"/>
    </row>
    <row r="868" spans="1:9">
      <c r="A868" s="113"/>
      <c r="B868" s="113"/>
      <c r="C868" s="114"/>
      <c r="D868" s="114"/>
      <c r="I868" s="113"/>
    </row>
    <row r="869" spans="1:9">
      <c r="A869" s="113"/>
      <c r="B869" s="113"/>
      <c r="C869" s="114"/>
      <c r="D869" s="114"/>
      <c r="I869" s="113"/>
    </row>
    <row r="870" spans="1:9">
      <c r="A870" s="113"/>
      <c r="B870" s="113"/>
      <c r="C870" s="114"/>
      <c r="D870" s="114"/>
      <c r="I870" s="113"/>
    </row>
    <row r="871" spans="1:9">
      <c r="A871" s="113"/>
      <c r="B871" s="113"/>
      <c r="C871" s="114"/>
      <c r="D871" s="114"/>
      <c r="I871" s="113"/>
    </row>
    <row r="872" spans="1:9">
      <c r="A872" s="113"/>
      <c r="B872" s="113"/>
      <c r="C872" s="114"/>
      <c r="D872" s="114"/>
      <c r="I872" s="113"/>
    </row>
    <row r="873" spans="1:9">
      <c r="A873" s="113"/>
      <c r="B873" s="113"/>
      <c r="C873" s="114"/>
      <c r="D873" s="114"/>
      <c r="I873" s="113"/>
    </row>
    <row r="874" spans="1:9">
      <c r="A874" s="113"/>
      <c r="B874" s="113"/>
      <c r="C874" s="114"/>
      <c r="D874" s="114"/>
      <c r="I874" s="113"/>
    </row>
    <row r="875" spans="1:9">
      <c r="A875" s="113"/>
      <c r="B875" s="113"/>
      <c r="C875" s="114"/>
      <c r="D875" s="114"/>
      <c r="I875" s="113"/>
    </row>
    <row r="876" spans="1:9">
      <c r="A876" s="113"/>
      <c r="B876" s="113"/>
      <c r="C876" s="114"/>
      <c r="D876" s="114"/>
      <c r="I876" s="113"/>
    </row>
    <row r="877" spans="1:9">
      <c r="A877" s="113"/>
      <c r="B877" s="113"/>
      <c r="C877" s="114"/>
      <c r="D877" s="114"/>
      <c r="I877" s="113"/>
    </row>
    <row r="878" spans="1:9">
      <c r="A878" s="113"/>
      <c r="B878" s="113"/>
      <c r="C878" s="114"/>
      <c r="D878" s="114"/>
      <c r="I878" s="113"/>
    </row>
    <row r="879" spans="1:9">
      <c r="A879" s="113"/>
      <c r="B879" s="113"/>
      <c r="C879" s="114"/>
      <c r="D879" s="114"/>
      <c r="I879" s="113"/>
    </row>
    <row r="880" spans="1:9">
      <c r="A880" s="113"/>
      <c r="B880" s="113"/>
      <c r="C880" s="114"/>
      <c r="D880" s="114"/>
      <c r="I880" s="113"/>
    </row>
    <row r="881" spans="1:9">
      <c r="A881" s="113"/>
      <c r="B881" s="113"/>
      <c r="C881" s="114"/>
      <c r="D881" s="114"/>
      <c r="I881" s="113"/>
    </row>
    <row r="882" spans="1:9">
      <c r="A882" s="113"/>
      <c r="B882" s="113"/>
      <c r="C882" s="114"/>
      <c r="D882" s="114"/>
      <c r="I882" s="113"/>
    </row>
    <row r="883" spans="1:9">
      <c r="A883" s="113"/>
      <c r="B883" s="113"/>
      <c r="C883" s="114"/>
      <c r="D883" s="114"/>
      <c r="I883" s="113"/>
    </row>
    <row r="884" spans="1:9">
      <c r="A884" s="113"/>
      <c r="B884" s="113"/>
      <c r="C884" s="114"/>
      <c r="D884" s="114"/>
      <c r="I884" s="113"/>
    </row>
    <row r="885" spans="1:9">
      <c r="A885" s="113"/>
      <c r="B885" s="113"/>
      <c r="C885" s="114"/>
      <c r="D885" s="114"/>
      <c r="I885" s="113"/>
    </row>
    <row r="886" spans="1:9">
      <c r="A886" s="113"/>
      <c r="B886" s="113"/>
      <c r="C886" s="114"/>
      <c r="D886" s="114"/>
      <c r="I886" s="113"/>
    </row>
    <row r="887" spans="1:9">
      <c r="A887" s="113"/>
      <c r="B887" s="113"/>
      <c r="C887" s="114"/>
      <c r="D887" s="114"/>
      <c r="I887" s="113"/>
    </row>
    <row r="888" spans="1:9">
      <c r="A888" s="113"/>
      <c r="B888" s="113"/>
      <c r="C888" s="114"/>
      <c r="D888" s="114"/>
      <c r="I888" s="113"/>
    </row>
    <row r="889" spans="1:9">
      <c r="A889" s="113"/>
      <c r="B889" s="113"/>
      <c r="C889" s="114"/>
      <c r="D889" s="114"/>
      <c r="I889" s="113"/>
    </row>
    <row r="890" spans="1:9">
      <c r="A890" s="113"/>
      <c r="B890" s="113"/>
      <c r="C890" s="114"/>
      <c r="D890" s="114"/>
      <c r="I890" s="113"/>
    </row>
    <row r="891" spans="1:9">
      <c r="A891" s="113"/>
      <c r="B891" s="113"/>
      <c r="C891" s="114"/>
      <c r="D891" s="114"/>
      <c r="I891" s="113"/>
    </row>
    <row r="892" spans="1:9">
      <c r="A892" s="113"/>
      <c r="B892" s="113"/>
      <c r="C892" s="114"/>
      <c r="D892" s="114"/>
      <c r="I892" s="113"/>
    </row>
    <row r="893" spans="1:9">
      <c r="A893" s="113"/>
      <c r="B893" s="113"/>
      <c r="C893" s="114"/>
      <c r="D893" s="114"/>
      <c r="I893" s="113"/>
    </row>
    <row r="894" spans="1:9">
      <c r="A894" s="113"/>
      <c r="B894" s="113"/>
      <c r="C894" s="114"/>
      <c r="D894" s="114"/>
      <c r="I894" s="113"/>
    </row>
    <row r="895" spans="1:9">
      <c r="A895" s="113"/>
      <c r="B895" s="113"/>
      <c r="C895" s="114"/>
      <c r="D895" s="114"/>
      <c r="I895" s="113"/>
    </row>
    <row r="896" spans="1:9">
      <c r="A896" s="113"/>
      <c r="B896" s="113"/>
      <c r="C896" s="114"/>
      <c r="D896" s="114"/>
      <c r="I896" s="113"/>
    </row>
    <row r="897" spans="1:9">
      <c r="A897" s="113"/>
      <c r="B897" s="113"/>
      <c r="C897" s="114"/>
      <c r="D897" s="114"/>
      <c r="I897" s="113"/>
    </row>
    <row r="898" spans="1:9">
      <c r="A898" s="113"/>
      <c r="B898" s="113"/>
      <c r="C898" s="114"/>
      <c r="D898" s="114"/>
      <c r="I898" s="113"/>
    </row>
    <row r="899" spans="1:9">
      <c r="A899" s="113"/>
      <c r="B899" s="113"/>
      <c r="C899" s="114"/>
      <c r="D899" s="114"/>
      <c r="I899" s="113"/>
    </row>
    <row r="900" spans="1:9">
      <c r="A900" s="113"/>
      <c r="B900" s="113"/>
      <c r="C900" s="114"/>
      <c r="D900" s="114"/>
      <c r="I900" s="113"/>
    </row>
    <row r="901" spans="1:9">
      <c r="A901" s="113"/>
      <c r="B901" s="113"/>
      <c r="C901" s="114"/>
      <c r="D901" s="114"/>
      <c r="I901" s="113"/>
    </row>
    <row r="902" spans="1:9">
      <c r="A902" s="113"/>
      <c r="B902" s="113"/>
      <c r="C902" s="114"/>
      <c r="D902" s="114"/>
      <c r="I902" s="113"/>
    </row>
    <row r="903" spans="1:9">
      <c r="A903" s="113"/>
      <c r="B903" s="113"/>
      <c r="C903" s="114"/>
      <c r="D903" s="114"/>
      <c r="I903" s="113"/>
    </row>
    <row r="904" spans="1:9">
      <c r="A904" s="113"/>
      <c r="B904" s="113"/>
      <c r="C904" s="114"/>
      <c r="D904" s="114"/>
      <c r="I904" s="113"/>
    </row>
    <row r="905" spans="1:9">
      <c r="A905" s="113"/>
      <c r="B905" s="113"/>
      <c r="C905" s="114"/>
      <c r="D905" s="114"/>
      <c r="I905" s="113"/>
    </row>
    <row r="906" spans="1:9">
      <c r="A906" s="113"/>
      <c r="B906" s="113"/>
      <c r="C906" s="114"/>
      <c r="D906" s="114"/>
      <c r="I906" s="113"/>
    </row>
    <row r="907" spans="1:9">
      <c r="A907" s="113"/>
      <c r="B907" s="113"/>
      <c r="C907" s="114"/>
      <c r="D907" s="114"/>
      <c r="I907" s="113"/>
    </row>
    <row r="908" spans="1:9">
      <c r="A908" s="113"/>
      <c r="B908" s="113"/>
      <c r="C908" s="114"/>
      <c r="D908" s="114"/>
      <c r="I908" s="113"/>
    </row>
    <row r="909" spans="1:9">
      <c r="A909" s="113"/>
      <c r="B909" s="113"/>
      <c r="C909" s="114"/>
      <c r="D909" s="114"/>
      <c r="I909" s="113"/>
    </row>
    <row r="910" spans="1:9">
      <c r="A910" s="113"/>
      <c r="B910" s="113"/>
      <c r="C910" s="114"/>
      <c r="D910" s="114"/>
      <c r="I910" s="113"/>
    </row>
    <row r="911" spans="1:9">
      <c r="A911" s="113"/>
      <c r="B911" s="113"/>
      <c r="C911" s="114"/>
      <c r="D911" s="114"/>
      <c r="I911" s="113"/>
    </row>
    <row r="912" spans="1:9">
      <c r="A912" s="113"/>
      <c r="B912" s="113"/>
      <c r="C912" s="114"/>
      <c r="D912" s="114"/>
      <c r="I912" s="113"/>
    </row>
    <row r="913" spans="1:9">
      <c r="A913" s="113"/>
      <c r="B913" s="113"/>
      <c r="C913" s="114"/>
      <c r="D913" s="114"/>
      <c r="I913" s="113"/>
    </row>
    <row r="914" spans="1:9">
      <c r="A914" s="113"/>
      <c r="B914" s="113"/>
      <c r="C914" s="114"/>
      <c r="D914" s="114"/>
      <c r="I914" s="113"/>
    </row>
    <row r="915" spans="1:9">
      <c r="A915" s="113"/>
      <c r="B915" s="113"/>
      <c r="C915" s="114"/>
      <c r="D915" s="114"/>
      <c r="I915" s="113"/>
    </row>
    <row r="916" spans="1:9">
      <c r="A916" s="113"/>
      <c r="B916" s="113"/>
      <c r="C916" s="114"/>
      <c r="D916" s="114"/>
      <c r="I916" s="113"/>
    </row>
    <row r="917" spans="1:9">
      <c r="A917" s="113"/>
      <c r="B917" s="113"/>
      <c r="C917" s="114"/>
      <c r="D917" s="114"/>
      <c r="I917" s="113"/>
    </row>
    <row r="918" spans="1:9">
      <c r="A918" s="113"/>
      <c r="B918" s="113"/>
      <c r="C918" s="114"/>
      <c r="D918" s="114"/>
      <c r="I918" s="113"/>
    </row>
    <row r="919" spans="1:9">
      <c r="A919" s="113"/>
      <c r="B919" s="113"/>
      <c r="C919" s="114"/>
      <c r="D919" s="114"/>
      <c r="I919" s="113"/>
    </row>
    <row r="920" spans="1:9">
      <c r="A920" s="113"/>
      <c r="B920" s="113"/>
      <c r="C920" s="114"/>
      <c r="D920" s="114"/>
      <c r="I920" s="113"/>
    </row>
    <row r="921" spans="1:9">
      <c r="A921" s="113"/>
      <c r="B921" s="113"/>
      <c r="C921" s="114"/>
      <c r="D921" s="114"/>
      <c r="I921" s="113"/>
    </row>
    <row r="922" spans="1:9">
      <c r="A922" s="113"/>
      <c r="B922" s="113"/>
      <c r="C922" s="114"/>
      <c r="D922" s="114"/>
      <c r="I922" s="113"/>
    </row>
    <row r="923" spans="1:9">
      <c r="A923" s="113"/>
      <c r="B923" s="113"/>
      <c r="C923" s="114"/>
      <c r="D923" s="114"/>
      <c r="I923" s="113"/>
    </row>
    <row r="924" spans="1:9">
      <c r="A924" s="113"/>
      <c r="B924" s="113"/>
      <c r="C924" s="114"/>
      <c r="D924" s="114"/>
      <c r="I924" s="113"/>
    </row>
    <row r="925" spans="1:9">
      <c r="A925" s="113"/>
      <c r="B925" s="113"/>
      <c r="C925" s="114"/>
      <c r="D925" s="114"/>
      <c r="I925" s="113"/>
    </row>
    <row r="926" spans="1:9">
      <c r="A926" s="113"/>
      <c r="B926" s="113"/>
      <c r="C926" s="114"/>
      <c r="D926" s="114"/>
      <c r="I926" s="113"/>
    </row>
    <row r="927" spans="1:9">
      <c r="A927" s="113"/>
      <c r="B927" s="113"/>
      <c r="C927" s="114"/>
      <c r="D927" s="114"/>
      <c r="I927" s="113"/>
    </row>
    <row r="928" spans="1:9">
      <c r="A928" s="113"/>
      <c r="B928" s="113"/>
      <c r="C928" s="114"/>
      <c r="D928" s="114"/>
      <c r="I928" s="113"/>
    </row>
    <row r="929" spans="1:9">
      <c r="A929" s="113"/>
      <c r="B929" s="113"/>
      <c r="C929" s="114"/>
      <c r="D929" s="114"/>
      <c r="I929" s="113"/>
    </row>
    <row r="930" spans="1:9">
      <c r="A930" s="113"/>
      <c r="B930" s="113"/>
      <c r="C930" s="114"/>
      <c r="D930" s="114"/>
      <c r="I930" s="113"/>
    </row>
    <row r="931" spans="1:9">
      <c r="A931" s="113"/>
      <c r="B931" s="113"/>
      <c r="C931" s="114"/>
      <c r="D931" s="114"/>
      <c r="I931" s="113"/>
    </row>
    <row r="932" spans="1:9">
      <c r="A932" s="113"/>
      <c r="B932" s="113"/>
      <c r="C932" s="114"/>
      <c r="D932" s="114"/>
      <c r="I932" s="113"/>
    </row>
    <row r="933" spans="1:9">
      <c r="A933" s="113"/>
      <c r="B933" s="113"/>
      <c r="C933" s="114"/>
      <c r="D933" s="114"/>
      <c r="I933" s="113"/>
    </row>
    <row r="934" spans="1:9">
      <c r="A934" s="113"/>
      <c r="B934" s="113"/>
      <c r="C934" s="114"/>
      <c r="D934" s="114"/>
      <c r="I934" s="113"/>
    </row>
    <row r="935" spans="1:9">
      <c r="A935" s="113"/>
      <c r="B935" s="113"/>
      <c r="C935" s="114"/>
      <c r="D935" s="114"/>
      <c r="I935" s="113"/>
    </row>
    <row r="936" spans="1:9">
      <c r="A936" s="113"/>
      <c r="B936" s="113"/>
      <c r="C936" s="114"/>
      <c r="D936" s="114"/>
      <c r="I936" s="113"/>
    </row>
    <row r="937" spans="1:9">
      <c r="A937" s="113"/>
      <c r="B937" s="113"/>
      <c r="C937" s="114"/>
      <c r="D937" s="114"/>
      <c r="I937" s="113"/>
    </row>
    <row r="938" spans="1:9">
      <c r="A938" s="113"/>
      <c r="B938" s="113"/>
      <c r="C938" s="114"/>
      <c r="D938" s="114"/>
      <c r="I938" s="113"/>
    </row>
    <row r="939" spans="1:9">
      <c r="A939" s="113"/>
      <c r="B939" s="113"/>
      <c r="C939" s="114"/>
      <c r="D939" s="114"/>
      <c r="I939" s="113"/>
    </row>
    <row r="940" spans="1:9">
      <c r="A940" s="113"/>
      <c r="B940" s="113"/>
      <c r="C940" s="114"/>
      <c r="D940" s="114"/>
      <c r="I940" s="113"/>
    </row>
    <row r="941" spans="1:9">
      <c r="A941" s="113"/>
      <c r="B941" s="113"/>
      <c r="C941" s="114"/>
      <c r="D941" s="114"/>
      <c r="I941" s="113"/>
    </row>
    <row r="942" spans="1:9">
      <c r="A942" s="113"/>
      <c r="B942" s="113"/>
      <c r="C942" s="114"/>
      <c r="D942" s="114"/>
      <c r="I942" s="113"/>
    </row>
    <row r="943" spans="1:9">
      <c r="A943" s="113"/>
      <c r="B943" s="113"/>
      <c r="C943" s="114"/>
      <c r="D943" s="114"/>
      <c r="I943" s="113"/>
    </row>
    <row r="944" spans="1:9">
      <c r="A944" s="113"/>
      <c r="B944" s="113"/>
      <c r="C944" s="114"/>
      <c r="D944" s="114"/>
      <c r="I944" s="113"/>
    </row>
    <row r="945" spans="1:9">
      <c r="A945" s="113"/>
      <c r="B945" s="113"/>
      <c r="C945" s="114"/>
      <c r="D945" s="114"/>
      <c r="I945" s="113"/>
    </row>
    <row r="946" spans="1:9">
      <c r="A946" s="113"/>
      <c r="B946" s="113"/>
      <c r="C946" s="114"/>
      <c r="D946" s="114"/>
      <c r="I946" s="113"/>
    </row>
    <row r="947" spans="1:9">
      <c r="A947" s="113"/>
      <c r="B947" s="113"/>
      <c r="C947" s="114"/>
      <c r="D947" s="114"/>
      <c r="I947" s="113"/>
    </row>
    <row r="948" spans="1:9">
      <c r="A948" s="113"/>
      <c r="B948" s="113"/>
      <c r="C948" s="114"/>
      <c r="D948" s="114"/>
      <c r="I948" s="113"/>
    </row>
    <row r="949" spans="1:9">
      <c r="A949" s="113"/>
      <c r="B949" s="113"/>
      <c r="C949" s="114"/>
      <c r="D949" s="114"/>
      <c r="I949" s="113"/>
    </row>
    <row r="950" spans="1:9">
      <c r="A950" s="113"/>
      <c r="B950" s="113"/>
      <c r="C950" s="114"/>
      <c r="D950" s="114"/>
      <c r="I950" s="113"/>
    </row>
    <row r="951" spans="1:9">
      <c r="A951" s="113"/>
      <c r="B951" s="113"/>
      <c r="C951" s="114"/>
      <c r="D951" s="114"/>
      <c r="I951" s="113"/>
    </row>
    <row r="952" spans="1:9">
      <c r="A952" s="113"/>
      <c r="B952" s="113"/>
      <c r="C952" s="114"/>
      <c r="D952" s="114"/>
      <c r="I952" s="113"/>
    </row>
    <row r="953" spans="1:9">
      <c r="A953" s="113"/>
      <c r="B953" s="113"/>
      <c r="C953" s="114"/>
      <c r="D953" s="114"/>
      <c r="I953" s="113"/>
    </row>
    <row r="954" spans="1:9">
      <c r="A954" s="113"/>
      <c r="B954" s="113"/>
      <c r="C954" s="114"/>
      <c r="D954" s="114"/>
      <c r="I954" s="113"/>
    </row>
    <row r="955" spans="1:9">
      <c r="A955" s="113"/>
      <c r="B955" s="113"/>
      <c r="C955" s="114"/>
      <c r="D955" s="114"/>
      <c r="I955" s="113"/>
    </row>
    <row r="956" spans="1:9">
      <c r="A956" s="113"/>
      <c r="B956" s="113"/>
      <c r="C956" s="114"/>
      <c r="D956" s="114"/>
      <c r="I956" s="113"/>
    </row>
    <row r="957" spans="1:9">
      <c r="A957" s="113"/>
      <c r="B957" s="113"/>
      <c r="C957" s="114"/>
      <c r="D957" s="114"/>
      <c r="I957" s="113"/>
    </row>
    <row r="958" spans="1:9">
      <c r="A958" s="113"/>
      <c r="B958" s="113"/>
      <c r="C958" s="114"/>
      <c r="D958" s="114"/>
      <c r="I958" s="113"/>
    </row>
    <row r="959" spans="1:9">
      <c r="A959" s="113"/>
      <c r="B959" s="113"/>
      <c r="C959" s="114"/>
      <c r="D959" s="114"/>
      <c r="I959" s="113"/>
    </row>
    <row r="960" spans="1:9">
      <c r="A960" s="113"/>
      <c r="B960" s="113"/>
      <c r="C960" s="114"/>
      <c r="D960" s="114"/>
      <c r="I960" s="113"/>
    </row>
    <row r="961" spans="1:9">
      <c r="A961" s="113"/>
      <c r="B961" s="113"/>
      <c r="C961" s="114"/>
      <c r="D961" s="114"/>
      <c r="I961" s="113"/>
    </row>
    <row r="962" spans="1:9">
      <c r="A962" s="113"/>
      <c r="B962" s="113"/>
      <c r="C962" s="114"/>
      <c r="D962" s="114"/>
      <c r="I962" s="113"/>
    </row>
    <row r="963" spans="1:9">
      <c r="A963" s="113"/>
      <c r="B963" s="113"/>
      <c r="C963" s="114"/>
      <c r="D963" s="114"/>
      <c r="I963" s="113"/>
    </row>
    <row r="964" spans="1:9">
      <c r="A964" s="113"/>
      <c r="B964" s="113"/>
      <c r="C964" s="114"/>
      <c r="D964" s="114"/>
      <c r="I964" s="113"/>
    </row>
    <row r="965" spans="1:9">
      <c r="A965" s="113"/>
      <c r="B965" s="113"/>
      <c r="C965" s="114"/>
      <c r="D965" s="114"/>
      <c r="I965" s="113"/>
    </row>
    <row r="966" spans="1:9">
      <c r="A966" s="113"/>
      <c r="B966" s="113"/>
      <c r="C966" s="114"/>
      <c r="D966" s="114"/>
      <c r="I966" s="113"/>
    </row>
    <row r="967" spans="1:9">
      <c r="A967" s="113"/>
      <c r="B967" s="113"/>
      <c r="C967" s="114"/>
      <c r="D967" s="114"/>
      <c r="I967" s="113"/>
    </row>
    <row r="968" spans="1:9">
      <c r="A968" s="113"/>
      <c r="B968" s="113"/>
      <c r="C968" s="114"/>
      <c r="D968" s="114"/>
      <c r="I968" s="113"/>
    </row>
    <row r="969" spans="1:9">
      <c r="A969" s="113"/>
      <c r="B969" s="113"/>
      <c r="C969" s="114"/>
      <c r="D969" s="114"/>
      <c r="I969" s="113"/>
    </row>
    <row r="970" spans="1:9">
      <c r="A970" s="113"/>
      <c r="B970" s="113"/>
      <c r="C970" s="114"/>
      <c r="D970" s="114"/>
      <c r="I970" s="113"/>
    </row>
    <row r="971" spans="1:9">
      <c r="A971" s="113"/>
      <c r="B971" s="113"/>
      <c r="C971" s="114"/>
      <c r="D971" s="114"/>
      <c r="I971" s="113"/>
    </row>
    <row r="972" spans="1:9">
      <c r="A972" s="113"/>
      <c r="B972" s="113"/>
      <c r="C972" s="114"/>
      <c r="D972" s="114"/>
      <c r="I972" s="113"/>
    </row>
    <row r="973" spans="1:9">
      <c r="A973" s="113"/>
      <c r="B973" s="113"/>
      <c r="C973" s="114"/>
      <c r="D973" s="114"/>
      <c r="I973" s="113"/>
    </row>
    <row r="974" spans="1:9">
      <c r="A974" s="113"/>
      <c r="B974" s="113"/>
      <c r="C974" s="114"/>
      <c r="D974" s="114"/>
      <c r="I974" s="113"/>
    </row>
    <row r="975" spans="1:9">
      <c r="A975" s="113"/>
      <c r="B975" s="113"/>
      <c r="C975" s="114"/>
      <c r="D975" s="114"/>
      <c r="I975" s="113"/>
    </row>
    <row r="976" spans="1:9">
      <c r="A976" s="113"/>
      <c r="B976" s="113"/>
      <c r="C976" s="114"/>
      <c r="D976" s="114"/>
      <c r="I976" s="113"/>
    </row>
    <row r="977" spans="1:9">
      <c r="A977" s="113"/>
      <c r="B977" s="113"/>
      <c r="C977" s="114"/>
      <c r="D977" s="114"/>
      <c r="I977" s="113"/>
    </row>
    <row r="978" spans="1:9">
      <c r="A978" s="113"/>
      <c r="B978" s="113"/>
      <c r="C978" s="114"/>
      <c r="D978" s="114"/>
      <c r="I978" s="113"/>
    </row>
    <row r="979" spans="1:9">
      <c r="A979" s="113"/>
      <c r="B979" s="113"/>
      <c r="C979" s="114"/>
      <c r="D979" s="114"/>
      <c r="I979" s="113"/>
    </row>
    <row r="980" spans="1:9">
      <c r="A980" s="113"/>
      <c r="B980" s="113"/>
      <c r="C980" s="114"/>
      <c r="D980" s="114"/>
      <c r="I980" s="113"/>
    </row>
    <row r="981" spans="1:9">
      <c r="A981" s="113"/>
      <c r="B981" s="113"/>
      <c r="C981" s="114"/>
      <c r="D981" s="114"/>
      <c r="I981" s="113"/>
    </row>
    <row r="982" spans="1:9">
      <c r="A982" s="113"/>
      <c r="B982" s="113"/>
      <c r="C982" s="114"/>
      <c r="D982" s="114"/>
      <c r="I982" s="113"/>
    </row>
    <row r="983" spans="1:9">
      <c r="A983" s="113"/>
      <c r="B983" s="113"/>
      <c r="C983" s="114"/>
      <c r="D983" s="114"/>
      <c r="I983" s="113"/>
    </row>
    <row r="984" spans="1:9">
      <c r="A984" s="113"/>
      <c r="B984" s="113"/>
      <c r="C984" s="114"/>
      <c r="D984" s="114"/>
      <c r="I984" s="113"/>
    </row>
    <row r="985" spans="1:9">
      <c r="A985" s="113"/>
      <c r="B985" s="113"/>
      <c r="C985" s="114"/>
      <c r="D985" s="114"/>
      <c r="I985" s="113"/>
    </row>
    <row r="986" spans="1:9">
      <c r="A986" s="113"/>
      <c r="B986" s="113"/>
      <c r="C986" s="114"/>
      <c r="D986" s="114"/>
      <c r="I986" s="113"/>
    </row>
    <row r="987" spans="1:9">
      <c r="A987" s="113"/>
      <c r="B987" s="113"/>
      <c r="C987" s="114"/>
      <c r="D987" s="114"/>
      <c r="I987" s="113"/>
    </row>
    <row r="988" spans="1:9">
      <c r="A988" s="113"/>
      <c r="B988" s="113"/>
      <c r="C988" s="114"/>
      <c r="D988" s="114"/>
      <c r="I988" s="113"/>
    </row>
    <row r="989" spans="1:9">
      <c r="A989" s="113"/>
      <c r="B989" s="113"/>
      <c r="C989" s="114"/>
      <c r="D989" s="114"/>
      <c r="I989" s="113"/>
    </row>
    <row r="990" spans="1:9">
      <c r="A990" s="113"/>
      <c r="B990" s="113"/>
      <c r="C990" s="114"/>
      <c r="D990" s="114"/>
      <c r="I990" s="113"/>
    </row>
    <row r="991" spans="1:9">
      <c r="A991" s="113"/>
      <c r="B991" s="113"/>
      <c r="C991" s="114"/>
      <c r="D991" s="114"/>
      <c r="I991" s="113"/>
    </row>
    <row r="992" spans="1:9">
      <c r="A992" s="113"/>
      <c r="B992" s="113"/>
      <c r="C992" s="114"/>
      <c r="D992" s="114"/>
      <c r="I992" s="113"/>
    </row>
    <row r="993" spans="1:9">
      <c r="A993" s="113"/>
      <c r="B993" s="113"/>
      <c r="C993" s="114"/>
      <c r="D993" s="114"/>
      <c r="I993" s="113"/>
    </row>
    <row r="994" spans="1:9">
      <c r="A994" s="113"/>
      <c r="B994" s="113"/>
      <c r="C994" s="114"/>
      <c r="D994" s="114"/>
      <c r="I994" s="113"/>
    </row>
    <row r="995" spans="1:9">
      <c r="A995" s="113"/>
      <c r="B995" s="113"/>
      <c r="C995" s="114"/>
      <c r="D995" s="114"/>
      <c r="I995" s="113"/>
    </row>
    <row r="996" spans="1:9">
      <c r="A996" s="113"/>
      <c r="B996" s="113"/>
      <c r="C996" s="114"/>
      <c r="D996" s="114"/>
      <c r="I996" s="113"/>
    </row>
    <row r="997" spans="1:9">
      <c r="A997" s="113"/>
      <c r="B997" s="113"/>
      <c r="C997" s="114"/>
      <c r="D997" s="114"/>
      <c r="I997" s="113"/>
    </row>
    <row r="998" spans="1:9">
      <c r="A998" s="113"/>
      <c r="B998" s="113"/>
      <c r="C998" s="114"/>
      <c r="D998" s="114"/>
      <c r="I998" s="113"/>
    </row>
    <row r="999" spans="1:9">
      <c r="A999" s="113"/>
      <c r="B999" s="113"/>
      <c r="C999" s="114"/>
      <c r="D999" s="114"/>
      <c r="I999" s="113"/>
    </row>
    <row r="1000" spans="1:9">
      <c r="A1000" s="113"/>
      <c r="B1000" s="113"/>
      <c r="C1000" s="114"/>
      <c r="D1000" s="114"/>
      <c r="I1000" s="113"/>
    </row>
    <row r="1001" spans="1:9">
      <c r="A1001" s="113"/>
      <c r="B1001" s="113"/>
      <c r="C1001" s="114"/>
      <c r="D1001" s="114"/>
      <c r="I1001" s="113"/>
    </row>
    <row r="1002" spans="1:9">
      <c r="A1002" s="113"/>
      <c r="B1002" s="113"/>
      <c r="C1002" s="114"/>
      <c r="D1002" s="114"/>
      <c r="I1002" s="113"/>
    </row>
    <row r="1003" spans="1:9">
      <c r="A1003" s="113"/>
      <c r="B1003" s="113"/>
      <c r="C1003" s="114"/>
      <c r="D1003" s="114"/>
      <c r="I1003" s="113"/>
    </row>
    <row r="1004" spans="1:9">
      <c r="A1004" s="113"/>
      <c r="B1004" s="113"/>
      <c r="C1004" s="114"/>
      <c r="D1004" s="114"/>
      <c r="I1004" s="113"/>
    </row>
    <row r="1005" spans="1:9">
      <c r="A1005" s="113"/>
      <c r="B1005" s="113"/>
      <c r="C1005" s="114"/>
      <c r="D1005" s="114"/>
      <c r="I1005" s="113"/>
    </row>
    <row r="1006" spans="1:9">
      <c r="A1006" s="113"/>
      <c r="B1006" s="113"/>
      <c r="C1006" s="114"/>
      <c r="D1006" s="114"/>
      <c r="I1006" s="113"/>
    </row>
    <row r="1007" spans="1:9">
      <c r="A1007" s="113"/>
      <c r="B1007" s="113"/>
      <c r="C1007" s="114"/>
      <c r="D1007" s="114"/>
      <c r="I1007" s="113"/>
    </row>
    <row r="1008" spans="1:9">
      <c r="A1008" s="113"/>
      <c r="B1008" s="113"/>
      <c r="C1008" s="114"/>
      <c r="D1008" s="114"/>
      <c r="I1008" s="113"/>
    </row>
    <row r="1009" spans="1:9">
      <c r="A1009" s="113"/>
      <c r="B1009" s="113"/>
      <c r="C1009" s="114"/>
      <c r="D1009" s="114"/>
      <c r="I1009" s="113"/>
    </row>
    <row r="1010" spans="1:9">
      <c r="A1010" s="113"/>
      <c r="B1010" s="113"/>
      <c r="C1010" s="114"/>
      <c r="D1010" s="114"/>
      <c r="I1010" s="113"/>
    </row>
    <row r="1011" spans="1:9">
      <c r="A1011" s="113"/>
      <c r="B1011" s="113"/>
      <c r="C1011" s="114"/>
      <c r="D1011" s="114"/>
      <c r="I1011" s="113"/>
    </row>
    <row r="1012" spans="1:9">
      <c r="A1012" s="113"/>
      <c r="B1012" s="113"/>
      <c r="C1012" s="114"/>
      <c r="D1012" s="114"/>
      <c r="I1012" s="113"/>
    </row>
    <row r="1013" spans="1:9">
      <c r="A1013" s="113"/>
      <c r="B1013" s="113"/>
      <c r="C1013" s="114"/>
      <c r="D1013" s="114"/>
      <c r="I1013" s="113"/>
    </row>
    <row r="1014" spans="1:9">
      <c r="A1014" s="113"/>
      <c r="B1014" s="113"/>
      <c r="C1014" s="114"/>
      <c r="D1014" s="114"/>
      <c r="I1014" s="113"/>
    </row>
    <row r="1015" spans="1:9">
      <c r="A1015" s="113"/>
      <c r="B1015" s="113"/>
      <c r="C1015" s="114"/>
      <c r="D1015" s="114"/>
      <c r="I1015" s="113"/>
    </row>
    <row r="1016" spans="1:9">
      <c r="A1016" s="113"/>
      <c r="B1016" s="113"/>
      <c r="C1016" s="114"/>
      <c r="D1016" s="114"/>
      <c r="I1016" s="113"/>
    </row>
    <row r="1017" spans="1:9">
      <c r="A1017" s="113"/>
      <c r="B1017" s="113"/>
      <c r="C1017" s="114"/>
      <c r="D1017" s="114"/>
      <c r="I1017" s="113"/>
    </row>
    <row r="1018" spans="1:9">
      <c r="A1018" s="113"/>
      <c r="B1018" s="113"/>
      <c r="C1018" s="114"/>
      <c r="D1018" s="114"/>
      <c r="I1018" s="113"/>
    </row>
    <row r="1019" spans="1:9">
      <c r="A1019" s="113"/>
      <c r="B1019" s="113"/>
      <c r="C1019" s="114"/>
      <c r="D1019" s="114"/>
      <c r="I1019" s="113"/>
    </row>
    <row r="1020" spans="1:9">
      <c r="A1020" s="113"/>
      <c r="B1020" s="113"/>
      <c r="C1020" s="114"/>
      <c r="D1020" s="114"/>
      <c r="I1020" s="113"/>
    </row>
    <row r="1021" spans="1:9">
      <c r="A1021" s="113"/>
      <c r="B1021" s="113"/>
      <c r="C1021" s="114"/>
      <c r="D1021" s="114"/>
      <c r="I1021" s="113"/>
    </row>
    <row r="1022" spans="1:9">
      <c r="A1022" s="113"/>
      <c r="B1022" s="113"/>
      <c r="C1022" s="114"/>
      <c r="D1022" s="114"/>
      <c r="I1022" s="113"/>
    </row>
    <row r="1023" spans="1:9">
      <c r="A1023" s="113"/>
      <c r="B1023" s="113"/>
      <c r="C1023" s="114"/>
      <c r="D1023" s="114"/>
      <c r="I1023" s="113"/>
    </row>
    <row r="1024" spans="1:9">
      <c r="A1024" s="113"/>
      <c r="B1024" s="113"/>
      <c r="C1024" s="114"/>
      <c r="D1024" s="114"/>
      <c r="I1024" s="113"/>
    </row>
    <row r="1025" spans="1:9">
      <c r="A1025" s="113"/>
      <c r="B1025" s="113"/>
      <c r="C1025" s="114"/>
      <c r="D1025" s="114"/>
      <c r="I1025" s="113"/>
    </row>
    <row r="1026" spans="1:9">
      <c r="A1026" s="113"/>
      <c r="B1026" s="113"/>
      <c r="C1026" s="114"/>
      <c r="D1026" s="114"/>
      <c r="I1026" s="113"/>
    </row>
    <row r="1027" spans="1:9">
      <c r="A1027" s="113"/>
      <c r="B1027" s="113"/>
      <c r="C1027" s="114"/>
      <c r="D1027" s="114"/>
      <c r="I1027" s="113"/>
    </row>
    <row r="1028" spans="1:9">
      <c r="A1028" s="113"/>
      <c r="B1028" s="113"/>
      <c r="C1028" s="114"/>
      <c r="D1028" s="114"/>
      <c r="I1028" s="113"/>
    </row>
    <row r="1029" spans="1:9">
      <c r="A1029" s="113"/>
      <c r="B1029" s="113"/>
      <c r="C1029" s="114"/>
      <c r="D1029" s="114"/>
      <c r="I1029" s="113"/>
    </row>
    <row r="1030" spans="1:9">
      <c r="A1030" s="113"/>
      <c r="B1030" s="113"/>
      <c r="C1030" s="114"/>
      <c r="D1030" s="114"/>
      <c r="I1030" s="113"/>
    </row>
    <row r="1031" spans="1:9">
      <c r="A1031" s="113"/>
      <c r="B1031" s="113"/>
      <c r="C1031" s="114"/>
      <c r="D1031" s="114"/>
      <c r="I1031" s="113"/>
    </row>
    <row r="1032" spans="1:9">
      <c r="A1032" s="113"/>
      <c r="B1032" s="113"/>
      <c r="C1032" s="114"/>
      <c r="D1032" s="114"/>
      <c r="I1032" s="113"/>
    </row>
    <row r="1033" spans="1:9">
      <c r="A1033" s="113"/>
      <c r="B1033" s="113"/>
      <c r="C1033" s="114"/>
      <c r="D1033" s="114"/>
      <c r="I1033" s="113"/>
    </row>
    <row r="1034" spans="1:9">
      <c r="A1034" s="113"/>
      <c r="B1034" s="113"/>
      <c r="C1034" s="114"/>
      <c r="D1034" s="114"/>
      <c r="I1034" s="113"/>
    </row>
    <row r="1035" spans="1:9">
      <c r="A1035" s="113"/>
      <c r="B1035" s="113"/>
      <c r="C1035" s="114"/>
      <c r="D1035" s="114"/>
      <c r="I1035" s="113"/>
    </row>
    <row r="1036" spans="1:9">
      <c r="A1036" s="113"/>
      <c r="B1036" s="113"/>
      <c r="C1036" s="114"/>
      <c r="D1036" s="114"/>
      <c r="I1036" s="113"/>
    </row>
    <row r="1037" spans="1:9">
      <c r="A1037" s="113"/>
      <c r="B1037" s="113"/>
      <c r="C1037" s="114"/>
      <c r="D1037" s="114"/>
      <c r="I1037" s="113"/>
    </row>
    <row r="1038" spans="1:9">
      <c r="A1038" s="113"/>
      <c r="B1038" s="113"/>
      <c r="C1038" s="114"/>
      <c r="D1038" s="114"/>
      <c r="I1038" s="113"/>
    </row>
    <row r="1039" spans="1:9">
      <c r="A1039" s="113"/>
      <c r="B1039" s="113"/>
      <c r="C1039" s="114"/>
      <c r="D1039" s="114"/>
      <c r="I1039" s="113"/>
    </row>
    <row r="1040" spans="1:9">
      <c r="A1040" s="113"/>
      <c r="B1040" s="113"/>
      <c r="C1040" s="114"/>
      <c r="D1040" s="114"/>
      <c r="I1040" s="113"/>
    </row>
    <row r="1041" spans="1:9">
      <c r="A1041" s="113"/>
      <c r="B1041" s="113"/>
      <c r="C1041" s="114"/>
      <c r="D1041" s="114"/>
      <c r="I1041" s="113"/>
    </row>
    <row r="1042" spans="1:9">
      <c r="A1042" s="113"/>
      <c r="B1042" s="113"/>
      <c r="C1042" s="114"/>
      <c r="D1042" s="114"/>
      <c r="I1042" s="113"/>
    </row>
    <row r="1043" spans="1:9">
      <c r="A1043" s="113"/>
      <c r="B1043" s="113"/>
      <c r="C1043" s="114"/>
      <c r="D1043" s="114"/>
      <c r="I1043" s="113"/>
    </row>
    <row r="1044" spans="1:9">
      <c r="A1044" s="113"/>
      <c r="B1044" s="113"/>
      <c r="C1044" s="114"/>
      <c r="D1044" s="114"/>
      <c r="I1044" s="113"/>
    </row>
    <row r="1045" spans="1:9">
      <c r="A1045" s="113"/>
      <c r="B1045" s="113"/>
      <c r="C1045" s="114"/>
      <c r="D1045" s="114"/>
      <c r="I1045" s="113"/>
    </row>
    <row r="1046" spans="1:9">
      <c r="A1046" s="113"/>
      <c r="B1046" s="113"/>
      <c r="C1046" s="114"/>
      <c r="D1046" s="114"/>
      <c r="I1046" s="113"/>
    </row>
    <row r="1047" spans="1:9">
      <c r="A1047" s="113"/>
      <c r="B1047" s="113"/>
      <c r="C1047" s="114"/>
      <c r="D1047" s="114"/>
      <c r="I1047" s="113"/>
    </row>
    <row r="1048" spans="1:9">
      <c r="A1048" s="113"/>
      <c r="B1048" s="113"/>
      <c r="C1048" s="114"/>
      <c r="D1048" s="114"/>
      <c r="I1048" s="113"/>
    </row>
    <row r="1049" spans="1:9">
      <c r="A1049" s="113"/>
      <c r="B1049" s="113"/>
      <c r="C1049" s="114"/>
      <c r="D1049" s="114"/>
      <c r="I1049" s="113"/>
    </row>
    <row r="1050" spans="1:9">
      <c r="A1050" s="113"/>
      <c r="B1050" s="113"/>
      <c r="C1050" s="114"/>
      <c r="D1050" s="114"/>
      <c r="I1050" s="113"/>
    </row>
    <row r="1051" spans="1:9">
      <c r="A1051" s="113"/>
      <c r="B1051" s="113"/>
      <c r="C1051" s="114"/>
      <c r="D1051" s="114"/>
      <c r="I1051" s="113"/>
    </row>
    <row r="1052" spans="1:9">
      <c r="A1052" s="113"/>
      <c r="B1052" s="113"/>
      <c r="C1052" s="114"/>
      <c r="D1052" s="114"/>
      <c r="I1052" s="113"/>
    </row>
    <row r="1053" spans="1:9">
      <c r="A1053" s="113"/>
      <c r="B1053" s="113"/>
      <c r="C1053" s="114"/>
      <c r="D1053" s="114"/>
      <c r="I1053" s="113"/>
    </row>
    <row r="1054" spans="1:9">
      <c r="A1054" s="113"/>
      <c r="B1054" s="113"/>
      <c r="C1054" s="114"/>
      <c r="D1054" s="114"/>
      <c r="I1054" s="113"/>
    </row>
    <row r="1055" spans="1:9">
      <c r="A1055" s="113"/>
      <c r="B1055" s="113"/>
      <c r="C1055" s="114"/>
      <c r="D1055" s="114"/>
      <c r="I1055" s="113"/>
    </row>
    <row r="1056" spans="1:9">
      <c r="A1056" s="113"/>
      <c r="B1056" s="113"/>
      <c r="C1056" s="114"/>
      <c r="D1056" s="114"/>
      <c r="I1056" s="113"/>
    </row>
    <row r="1057" spans="1:9">
      <c r="A1057" s="113"/>
      <c r="B1057" s="113"/>
      <c r="C1057" s="114"/>
      <c r="D1057" s="114"/>
      <c r="I1057" s="113"/>
    </row>
    <row r="1058" spans="1:9">
      <c r="A1058" s="113"/>
      <c r="B1058" s="113"/>
      <c r="C1058" s="114"/>
      <c r="D1058" s="114"/>
      <c r="I1058" s="113"/>
    </row>
    <row r="1059" spans="1:9">
      <c r="A1059" s="113"/>
      <c r="B1059" s="113"/>
      <c r="C1059" s="114"/>
      <c r="D1059" s="114"/>
      <c r="I1059" s="113"/>
    </row>
    <row r="1060" spans="1:9">
      <c r="A1060" s="113"/>
      <c r="B1060" s="113"/>
      <c r="C1060" s="114"/>
      <c r="D1060" s="114"/>
      <c r="I1060" s="113"/>
    </row>
    <row r="1061" spans="1:9">
      <c r="A1061" s="113"/>
      <c r="B1061" s="113"/>
      <c r="C1061" s="114"/>
      <c r="D1061" s="114"/>
      <c r="I1061" s="113"/>
    </row>
    <row r="1062" spans="1:9">
      <c r="A1062" s="113"/>
      <c r="B1062" s="113"/>
      <c r="C1062" s="114"/>
      <c r="D1062" s="114"/>
      <c r="I1062" s="113"/>
    </row>
    <row r="1063" spans="1:9">
      <c r="A1063" s="113"/>
      <c r="B1063" s="113"/>
      <c r="C1063" s="114"/>
      <c r="D1063" s="114"/>
      <c r="I1063" s="113"/>
    </row>
    <row r="1064" spans="1:9">
      <c r="A1064" s="113"/>
      <c r="B1064" s="113"/>
      <c r="C1064" s="114"/>
      <c r="D1064" s="114"/>
      <c r="I1064" s="113"/>
    </row>
    <row r="1065" spans="1:9">
      <c r="A1065" s="113"/>
      <c r="B1065" s="113"/>
      <c r="C1065" s="114"/>
      <c r="D1065" s="114"/>
      <c r="I1065" s="113"/>
    </row>
    <row r="1066" spans="1:9">
      <c r="A1066" s="113"/>
      <c r="B1066" s="113"/>
      <c r="C1066" s="114"/>
      <c r="D1066" s="114"/>
      <c r="I1066" s="113"/>
    </row>
    <row r="1067" spans="1:9">
      <c r="A1067" s="113"/>
      <c r="B1067" s="113"/>
      <c r="C1067" s="114"/>
      <c r="D1067" s="114"/>
      <c r="I1067" s="113"/>
    </row>
    <row r="1068" spans="1:9">
      <c r="A1068" s="113"/>
      <c r="B1068" s="113"/>
      <c r="C1068" s="114"/>
      <c r="D1068" s="114"/>
      <c r="I1068" s="113"/>
    </row>
    <row r="1069" spans="1:9">
      <c r="A1069" s="113"/>
      <c r="B1069" s="113"/>
      <c r="C1069" s="114"/>
      <c r="D1069" s="114"/>
      <c r="I1069" s="113"/>
    </row>
    <row r="1070" spans="1:9">
      <c r="A1070" s="113"/>
      <c r="B1070" s="113"/>
      <c r="C1070" s="114"/>
      <c r="D1070" s="114"/>
      <c r="I1070" s="113"/>
    </row>
    <row r="1071" spans="1:9">
      <c r="A1071" s="113"/>
      <c r="B1071" s="113"/>
      <c r="C1071" s="114"/>
      <c r="D1071" s="114"/>
      <c r="I1071" s="113"/>
    </row>
    <row r="1072" spans="1:9">
      <c r="A1072" s="113"/>
      <c r="B1072" s="113"/>
      <c r="C1072" s="114"/>
      <c r="D1072" s="114"/>
      <c r="I1072" s="113"/>
    </row>
    <row r="1073" spans="1:9">
      <c r="A1073" s="113"/>
      <c r="B1073" s="113"/>
      <c r="C1073" s="114"/>
      <c r="D1073" s="114"/>
      <c r="I1073" s="113"/>
    </row>
    <row r="1074" spans="1:9">
      <c r="A1074" s="113"/>
      <c r="B1074" s="113"/>
      <c r="C1074" s="114"/>
      <c r="D1074" s="114"/>
      <c r="I1074" s="113"/>
    </row>
    <row r="1075" spans="1:9">
      <c r="A1075" s="113"/>
      <c r="B1075" s="113"/>
      <c r="C1075" s="114"/>
      <c r="D1075" s="114"/>
      <c r="I1075" s="113"/>
    </row>
    <row r="1076" spans="1:9">
      <c r="A1076" s="113"/>
      <c r="B1076" s="113"/>
      <c r="C1076" s="114"/>
      <c r="D1076" s="114"/>
      <c r="I1076" s="113"/>
    </row>
    <row r="1077" spans="1:9">
      <c r="A1077" s="113"/>
      <c r="B1077" s="113"/>
      <c r="C1077" s="114"/>
      <c r="D1077" s="114"/>
      <c r="I1077" s="113"/>
    </row>
    <row r="1078" spans="1:9">
      <c r="A1078" s="113"/>
      <c r="B1078" s="113"/>
      <c r="C1078" s="114"/>
      <c r="D1078" s="114"/>
      <c r="I1078" s="113"/>
    </row>
    <row r="1079" spans="1:9">
      <c r="A1079" s="113"/>
      <c r="B1079" s="113"/>
      <c r="C1079" s="114"/>
      <c r="D1079" s="114"/>
      <c r="I1079" s="113"/>
    </row>
    <row r="1080" spans="1:9">
      <c r="A1080" s="113"/>
      <c r="B1080" s="113"/>
      <c r="C1080" s="114"/>
      <c r="D1080" s="114"/>
      <c r="I1080" s="113"/>
    </row>
    <row r="1081" spans="1:9">
      <c r="A1081" s="113"/>
      <c r="B1081" s="113"/>
      <c r="C1081" s="114"/>
      <c r="D1081" s="114"/>
    </row>
    <row r="1082" spans="1:9">
      <c r="A1082" s="113"/>
      <c r="B1082" s="113"/>
      <c r="C1082" s="114"/>
      <c r="D1082" s="114"/>
    </row>
    <row r="1083" spans="1:9">
      <c r="A1083" s="113"/>
      <c r="B1083" s="113"/>
      <c r="C1083" s="114"/>
      <c r="D1083" s="114"/>
    </row>
    <row r="1084" spans="1:9">
      <c r="A1084" s="113"/>
      <c r="B1084" s="113"/>
      <c r="C1084" s="114"/>
      <c r="D1084" s="114"/>
    </row>
    <row r="1085" spans="1:9">
      <c r="A1085" s="113"/>
      <c r="B1085" s="113"/>
      <c r="C1085" s="114"/>
      <c r="D1085" s="114"/>
    </row>
    <row r="1086" spans="1:9">
      <c r="A1086" s="113"/>
      <c r="B1086" s="113"/>
      <c r="C1086" s="114"/>
      <c r="D1086" s="114"/>
    </row>
    <row r="1087" spans="1:9">
      <c r="A1087" s="113"/>
      <c r="B1087" s="113"/>
      <c r="C1087" s="114"/>
      <c r="D1087" s="114"/>
    </row>
    <row r="1088" spans="1:9">
      <c r="A1088" s="113"/>
      <c r="B1088" s="113"/>
      <c r="C1088" s="114"/>
      <c r="D1088" s="114"/>
    </row>
    <row r="1089" spans="1:4">
      <c r="A1089" s="113"/>
      <c r="B1089" s="113"/>
      <c r="C1089" s="114"/>
      <c r="D1089" s="114"/>
    </row>
    <row r="1090" spans="1:4">
      <c r="A1090" s="113"/>
      <c r="B1090" s="113"/>
      <c r="C1090" s="114"/>
      <c r="D1090" s="114"/>
    </row>
    <row r="1091" spans="1:4">
      <c r="A1091" s="113"/>
      <c r="B1091" s="113"/>
      <c r="C1091" s="114"/>
      <c r="D1091" s="114"/>
    </row>
    <row r="1092" spans="1:4">
      <c r="A1092" s="113"/>
      <c r="B1092" s="113"/>
      <c r="C1092" s="114"/>
      <c r="D1092" s="114"/>
    </row>
    <row r="1093" spans="1:4">
      <c r="A1093" s="113"/>
      <c r="B1093" s="113"/>
      <c r="C1093" s="114"/>
      <c r="D1093" s="114"/>
    </row>
    <row r="1094" spans="1:4">
      <c r="A1094" s="113"/>
      <c r="B1094" s="113"/>
      <c r="C1094" s="114"/>
      <c r="D1094" s="114"/>
    </row>
    <row r="1095" spans="1:4">
      <c r="A1095" s="113"/>
      <c r="B1095" s="113"/>
      <c r="C1095" s="114"/>
      <c r="D1095" s="114"/>
    </row>
    <row r="1096" spans="1:4">
      <c r="A1096" s="113"/>
      <c r="B1096" s="113"/>
      <c r="C1096" s="114"/>
      <c r="D1096" s="114"/>
    </row>
    <row r="1097" spans="1:4">
      <c r="A1097" s="113"/>
      <c r="B1097" s="113"/>
      <c r="C1097" s="114"/>
      <c r="D1097" s="114"/>
    </row>
    <row r="1098" spans="1:4">
      <c r="A1098" s="113"/>
      <c r="B1098" s="113"/>
      <c r="C1098" s="114"/>
      <c r="D1098" s="114"/>
    </row>
    <row r="1099" spans="1:4">
      <c r="A1099" s="113"/>
      <c r="B1099" s="113"/>
      <c r="C1099" s="114"/>
      <c r="D1099" s="114"/>
    </row>
    <row r="1100" spans="1:4">
      <c r="A1100" s="113"/>
      <c r="B1100" s="113"/>
      <c r="C1100" s="114"/>
      <c r="D1100" s="114"/>
    </row>
    <row r="1101" spans="1:4">
      <c r="A1101" s="113"/>
      <c r="B1101" s="113"/>
      <c r="C1101" s="114"/>
      <c r="D1101" s="114"/>
    </row>
    <row r="1102" spans="1:4">
      <c r="A1102" s="113"/>
      <c r="B1102" s="113"/>
      <c r="C1102" s="114"/>
      <c r="D1102" s="114"/>
    </row>
    <row r="1103" spans="1:4">
      <c r="A1103" s="113"/>
      <c r="B1103" s="113"/>
      <c r="C1103" s="114"/>
      <c r="D1103" s="114"/>
    </row>
    <row r="1104" spans="1:4">
      <c r="A1104" s="113"/>
      <c r="B1104" s="113"/>
      <c r="C1104" s="114"/>
      <c r="D1104" s="114"/>
    </row>
    <row r="1105" spans="1:4">
      <c r="A1105" s="113"/>
      <c r="B1105" s="113"/>
      <c r="C1105" s="114"/>
      <c r="D1105" s="114"/>
    </row>
    <row r="1106" spans="1:4">
      <c r="A1106" s="113"/>
      <c r="B1106" s="113"/>
      <c r="C1106" s="114"/>
      <c r="D1106" s="114"/>
    </row>
    <row r="1107" spans="1:4">
      <c r="A1107" s="113"/>
      <c r="B1107" s="113"/>
      <c r="C1107" s="114"/>
      <c r="D1107" s="114"/>
    </row>
    <row r="1108" spans="1:4">
      <c r="A1108" s="113"/>
      <c r="B1108" s="113"/>
      <c r="C1108" s="114"/>
      <c r="D1108" s="114"/>
    </row>
    <row r="1109" spans="1:4">
      <c r="A1109" s="113"/>
      <c r="B1109" s="113"/>
      <c r="C1109" s="114"/>
      <c r="D1109" s="114"/>
    </row>
    <row r="1110" spans="1:4">
      <c r="A1110" s="113"/>
      <c r="B1110" s="113"/>
      <c r="C1110" s="114"/>
      <c r="D1110" s="114"/>
    </row>
    <row r="1111" spans="1:4">
      <c r="A1111" s="113"/>
      <c r="B1111" s="113"/>
      <c r="C1111" s="114"/>
      <c r="D1111" s="114"/>
    </row>
    <row r="1112" spans="1:4">
      <c r="A1112" s="113"/>
      <c r="B1112" s="113"/>
      <c r="C1112" s="114"/>
      <c r="D1112" s="114"/>
    </row>
    <row r="1113" spans="1:4">
      <c r="A1113" s="113"/>
      <c r="B1113" s="113"/>
      <c r="C1113" s="114"/>
      <c r="D1113" s="114"/>
    </row>
    <row r="1114" spans="1:4">
      <c r="A1114" s="113"/>
      <c r="B1114" s="113"/>
      <c r="C1114" s="114"/>
      <c r="D1114" s="114"/>
    </row>
    <row r="1115" spans="1:4">
      <c r="A1115" s="113"/>
      <c r="B1115" s="113"/>
      <c r="C1115" s="114"/>
      <c r="D1115" s="114"/>
    </row>
    <row r="1116" spans="1:4">
      <c r="A1116" s="113"/>
      <c r="B1116" s="113"/>
      <c r="C1116" s="114"/>
      <c r="D1116" s="114"/>
    </row>
    <row r="1117" spans="1:4">
      <c r="A1117" s="113"/>
      <c r="B1117" s="113"/>
      <c r="C1117" s="114"/>
      <c r="D1117" s="114"/>
    </row>
    <row r="1118" spans="1:4">
      <c r="A1118" s="113"/>
      <c r="B1118" s="113"/>
      <c r="C1118" s="114"/>
      <c r="D1118" s="114"/>
    </row>
    <row r="1119" spans="1:4">
      <c r="A1119" s="113"/>
      <c r="B1119" s="113"/>
      <c r="C1119" s="114"/>
      <c r="D1119" s="114"/>
    </row>
    <row r="1120" spans="1:4">
      <c r="A1120" s="113"/>
      <c r="B1120" s="113"/>
      <c r="C1120" s="114"/>
      <c r="D1120" s="114"/>
    </row>
    <row r="1121" spans="1:4">
      <c r="A1121" s="113"/>
      <c r="B1121" s="113"/>
      <c r="C1121" s="114"/>
      <c r="D1121" s="114"/>
    </row>
    <row r="1122" spans="1:4">
      <c r="A1122" s="113"/>
      <c r="B1122" s="113"/>
      <c r="C1122" s="114"/>
      <c r="D1122" s="114"/>
    </row>
    <row r="1123" spans="1:4">
      <c r="A1123" s="113"/>
      <c r="B1123" s="113"/>
      <c r="C1123" s="114"/>
      <c r="D1123" s="114"/>
    </row>
    <row r="1124" spans="1:4">
      <c r="A1124" s="113"/>
      <c r="B1124" s="113"/>
      <c r="C1124" s="114"/>
      <c r="D1124" s="114"/>
    </row>
    <row r="1125" spans="1:4">
      <c r="A1125" s="113"/>
      <c r="B1125" s="113"/>
      <c r="C1125" s="114"/>
      <c r="D1125" s="114"/>
    </row>
    <row r="1126" spans="1:4">
      <c r="A1126" s="113"/>
      <c r="B1126" s="113"/>
      <c r="C1126" s="114"/>
      <c r="D1126" s="114"/>
    </row>
    <row r="1127" spans="1:4">
      <c r="A1127" s="113"/>
      <c r="B1127" s="113"/>
      <c r="C1127" s="114"/>
      <c r="D1127" s="114"/>
    </row>
    <row r="1128" spans="1:4">
      <c r="A1128" s="113"/>
      <c r="B1128" s="113"/>
      <c r="C1128" s="114"/>
      <c r="D1128" s="114"/>
    </row>
    <row r="1129" spans="1:4">
      <c r="A1129" s="113"/>
      <c r="B1129" s="113"/>
      <c r="C1129" s="114"/>
      <c r="D1129" s="114"/>
    </row>
    <row r="1130" spans="1:4">
      <c r="A1130" s="113"/>
      <c r="B1130" s="113"/>
      <c r="C1130" s="114"/>
      <c r="D1130" s="114"/>
    </row>
    <row r="1131" spans="1:4">
      <c r="A1131" s="113"/>
      <c r="B1131" s="113"/>
      <c r="C1131" s="114"/>
      <c r="D1131" s="114"/>
    </row>
    <row r="1132" spans="1:4">
      <c r="A1132" s="113"/>
      <c r="B1132" s="113"/>
      <c r="C1132" s="114"/>
      <c r="D1132" s="114"/>
    </row>
    <row r="1133" spans="1:4">
      <c r="A1133" s="113"/>
      <c r="B1133" s="113"/>
      <c r="C1133" s="114"/>
      <c r="D1133" s="114"/>
    </row>
    <row r="1134" spans="1:4">
      <c r="A1134" s="113"/>
      <c r="B1134" s="113"/>
      <c r="C1134" s="114"/>
      <c r="D1134" s="114"/>
    </row>
    <row r="1135" spans="1:4">
      <c r="A1135" s="113"/>
      <c r="B1135" s="113"/>
      <c r="C1135" s="114"/>
      <c r="D1135" s="114"/>
    </row>
    <row r="1136" spans="1:4">
      <c r="A1136" s="113"/>
      <c r="B1136" s="113"/>
      <c r="C1136" s="114"/>
      <c r="D1136" s="114"/>
    </row>
    <row r="1137" spans="1:4">
      <c r="A1137" s="113"/>
      <c r="B1137" s="113"/>
      <c r="C1137" s="114"/>
      <c r="D1137" s="114"/>
    </row>
    <row r="1138" spans="1:4">
      <c r="A1138" s="113"/>
      <c r="B1138" s="113"/>
      <c r="C1138" s="114"/>
      <c r="D1138" s="114"/>
    </row>
    <row r="1139" spans="1:4">
      <c r="A1139" s="113"/>
      <c r="B1139" s="113"/>
      <c r="C1139" s="114"/>
      <c r="D1139" s="114"/>
    </row>
    <row r="1140" spans="1:4">
      <c r="A1140" s="113"/>
      <c r="B1140" s="113"/>
      <c r="C1140" s="114"/>
      <c r="D1140" s="114"/>
    </row>
    <row r="1141" spans="1:4">
      <c r="A1141" s="113"/>
      <c r="B1141" s="113"/>
      <c r="C1141" s="114"/>
      <c r="D1141" s="114"/>
    </row>
    <row r="1142" spans="1:4">
      <c r="A1142" s="113"/>
      <c r="B1142" s="113"/>
      <c r="C1142" s="114"/>
      <c r="D1142" s="114"/>
    </row>
    <row r="1143" spans="1:4">
      <c r="A1143" s="113"/>
      <c r="B1143" s="113"/>
      <c r="C1143" s="114"/>
      <c r="D1143" s="114"/>
    </row>
    <row r="1144" spans="1:4">
      <c r="A1144" s="113"/>
      <c r="B1144" s="113"/>
      <c r="C1144" s="114"/>
      <c r="D1144" s="114"/>
    </row>
    <row r="1145" spans="1:4">
      <c r="A1145" s="113"/>
      <c r="B1145" s="113"/>
      <c r="C1145" s="114"/>
      <c r="D1145" s="114"/>
    </row>
    <row r="1146" spans="1:4">
      <c r="A1146" s="113"/>
      <c r="B1146" s="113"/>
      <c r="C1146" s="114"/>
      <c r="D1146" s="114"/>
    </row>
    <row r="1147" spans="1:4">
      <c r="A1147" s="113"/>
      <c r="B1147" s="113"/>
      <c r="C1147" s="114"/>
      <c r="D1147" s="114"/>
    </row>
    <row r="1148" spans="1:4">
      <c r="A1148" s="113"/>
      <c r="B1148" s="113"/>
      <c r="C1148" s="114"/>
      <c r="D1148" s="114"/>
    </row>
    <row r="1149" spans="1:4">
      <c r="A1149" s="113"/>
      <c r="B1149" s="113"/>
      <c r="C1149" s="114"/>
      <c r="D1149" s="114"/>
    </row>
    <row r="1150" spans="1:4">
      <c r="A1150" s="113"/>
      <c r="B1150" s="113"/>
      <c r="C1150" s="114"/>
      <c r="D1150" s="114"/>
    </row>
    <row r="1151" spans="1:4">
      <c r="A1151" s="113"/>
      <c r="B1151" s="113"/>
      <c r="C1151" s="114"/>
      <c r="D1151" s="114"/>
    </row>
    <row r="1152" spans="1:4">
      <c r="A1152" s="113"/>
      <c r="B1152" s="113"/>
      <c r="C1152" s="114"/>
      <c r="D1152" s="114"/>
    </row>
    <row r="1153" spans="1:4">
      <c r="A1153" s="113"/>
      <c r="B1153" s="113"/>
      <c r="C1153" s="114"/>
      <c r="D1153" s="114"/>
    </row>
    <row r="1154" spans="1:4">
      <c r="A1154" s="113"/>
      <c r="B1154" s="113"/>
      <c r="C1154" s="114"/>
      <c r="D1154" s="114"/>
    </row>
    <row r="1155" spans="1:4">
      <c r="A1155" s="113"/>
      <c r="B1155" s="113"/>
      <c r="C1155" s="114"/>
      <c r="D1155" s="114"/>
    </row>
    <row r="1156" spans="1:4">
      <c r="A1156" s="113"/>
      <c r="B1156" s="113"/>
      <c r="C1156" s="114"/>
      <c r="D1156" s="114"/>
    </row>
    <row r="1157" spans="1:4">
      <c r="A1157" s="113"/>
      <c r="B1157" s="113"/>
      <c r="C1157" s="114"/>
      <c r="D1157" s="114"/>
    </row>
    <row r="1158" spans="1:4">
      <c r="A1158" s="113"/>
      <c r="B1158" s="113"/>
      <c r="C1158" s="114"/>
      <c r="D1158" s="114"/>
    </row>
    <row r="1159" spans="1:4">
      <c r="A1159" s="113"/>
      <c r="B1159" s="113"/>
      <c r="C1159" s="114"/>
      <c r="D1159" s="114"/>
    </row>
    <row r="1160" spans="1:4">
      <c r="A1160" s="113"/>
      <c r="B1160" s="113"/>
      <c r="C1160" s="114"/>
      <c r="D1160" s="114"/>
    </row>
    <row r="1161" spans="1:4">
      <c r="A1161" s="113"/>
      <c r="B1161" s="113"/>
      <c r="C1161" s="114"/>
      <c r="D1161" s="114"/>
    </row>
    <row r="1162" spans="1:4">
      <c r="A1162" s="113"/>
      <c r="B1162" s="113"/>
      <c r="C1162" s="114"/>
      <c r="D1162" s="114"/>
    </row>
    <row r="1163" spans="1:4">
      <c r="A1163" s="113"/>
      <c r="B1163" s="113"/>
      <c r="C1163" s="114"/>
      <c r="D1163" s="114"/>
    </row>
    <row r="1164" spans="1:4">
      <c r="A1164" s="113"/>
      <c r="B1164" s="113"/>
      <c r="C1164" s="114"/>
      <c r="D1164" s="114"/>
    </row>
    <row r="1165" spans="1:4">
      <c r="A1165" s="113"/>
      <c r="B1165" s="113"/>
      <c r="C1165" s="114"/>
      <c r="D1165" s="114"/>
    </row>
    <row r="1166" spans="1:4">
      <c r="A1166" s="113"/>
      <c r="B1166" s="113"/>
      <c r="C1166" s="114"/>
      <c r="D1166" s="114"/>
    </row>
    <row r="1167" spans="1:4">
      <c r="A1167" s="113"/>
      <c r="B1167" s="113"/>
      <c r="C1167" s="114"/>
      <c r="D1167" s="114"/>
    </row>
    <row r="1168" spans="1:4">
      <c r="A1168" s="113"/>
      <c r="B1168" s="113"/>
      <c r="C1168" s="114"/>
      <c r="D1168" s="114"/>
    </row>
    <row r="1169" spans="1:4">
      <c r="A1169" s="113"/>
      <c r="B1169" s="113"/>
      <c r="C1169" s="114"/>
      <c r="D1169" s="114"/>
    </row>
    <row r="1170" spans="1:4">
      <c r="A1170" s="113"/>
      <c r="B1170" s="113"/>
      <c r="C1170" s="114"/>
      <c r="D1170" s="114"/>
    </row>
    <row r="1171" spans="1:4">
      <c r="A1171" s="113"/>
      <c r="B1171" s="113"/>
      <c r="C1171" s="114"/>
      <c r="D1171" s="114"/>
    </row>
    <row r="1172" spans="1:4">
      <c r="A1172" s="113"/>
      <c r="B1172" s="113"/>
      <c r="C1172" s="114"/>
      <c r="D1172" s="114"/>
    </row>
    <row r="1173" spans="1:4">
      <c r="A1173" s="113"/>
      <c r="B1173" s="113"/>
      <c r="C1173" s="114"/>
      <c r="D1173" s="114"/>
    </row>
    <row r="1174" spans="1:4">
      <c r="A1174" s="113"/>
      <c r="B1174" s="113"/>
      <c r="C1174" s="114"/>
      <c r="D1174" s="114"/>
    </row>
    <row r="1175" spans="1:4">
      <c r="A1175" s="113"/>
      <c r="B1175" s="113"/>
      <c r="C1175" s="114"/>
      <c r="D1175" s="114"/>
    </row>
    <row r="1176" spans="1:4">
      <c r="A1176" s="113"/>
      <c r="B1176" s="113"/>
      <c r="C1176" s="114"/>
      <c r="D1176" s="114"/>
    </row>
    <row r="1177" spans="1:4">
      <c r="A1177" s="113"/>
      <c r="B1177" s="113"/>
      <c r="C1177" s="114"/>
      <c r="D1177" s="114"/>
    </row>
    <row r="1178" spans="1:4">
      <c r="A1178" s="113"/>
      <c r="B1178" s="113"/>
      <c r="C1178" s="114"/>
      <c r="D1178" s="114"/>
    </row>
    <row r="1179" spans="1:4">
      <c r="A1179" s="113"/>
      <c r="B1179" s="113"/>
      <c r="C1179" s="114"/>
      <c r="D1179" s="114"/>
    </row>
    <row r="1180" spans="1:4">
      <c r="A1180" s="113"/>
      <c r="B1180" s="113"/>
      <c r="C1180" s="114"/>
      <c r="D1180" s="114"/>
    </row>
    <row r="1181" spans="1:4">
      <c r="A1181" s="113"/>
      <c r="B1181" s="113"/>
      <c r="C1181" s="114"/>
      <c r="D1181" s="114"/>
    </row>
    <row r="1182" spans="1:4">
      <c r="A1182" s="113"/>
      <c r="B1182" s="113"/>
      <c r="C1182" s="114"/>
      <c r="D1182" s="114"/>
    </row>
    <row r="1183" spans="1:4">
      <c r="A1183" s="113"/>
      <c r="B1183" s="113"/>
      <c r="C1183" s="114"/>
      <c r="D1183" s="114"/>
    </row>
    <row r="1184" spans="1:4">
      <c r="A1184" s="113"/>
      <c r="B1184" s="113"/>
      <c r="C1184" s="114"/>
      <c r="D1184" s="114"/>
    </row>
    <row r="1185" spans="1:4">
      <c r="A1185" s="113"/>
      <c r="B1185" s="113"/>
      <c r="C1185" s="114"/>
      <c r="D1185" s="114"/>
    </row>
    <row r="1186" spans="1:4">
      <c r="A1186" s="113"/>
      <c r="B1186" s="113"/>
      <c r="C1186" s="114"/>
      <c r="D1186" s="114"/>
    </row>
    <row r="1187" spans="1:4">
      <c r="A1187" s="113"/>
      <c r="B1187" s="113"/>
      <c r="C1187" s="114"/>
      <c r="D1187" s="114"/>
    </row>
    <row r="1188" spans="1:4">
      <c r="A1188" s="113"/>
      <c r="B1188" s="113"/>
      <c r="C1188" s="114"/>
      <c r="D1188" s="114"/>
    </row>
    <row r="1189" spans="1:4">
      <c r="A1189" s="113"/>
      <c r="B1189" s="113"/>
      <c r="C1189" s="114"/>
      <c r="D1189" s="114"/>
    </row>
    <row r="1190" spans="1:4">
      <c r="A1190" s="113"/>
      <c r="B1190" s="113"/>
      <c r="C1190" s="114"/>
      <c r="D1190" s="114"/>
    </row>
    <row r="1191" spans="1:4">
      <c r="A1191" s="113"/>
      <c r="B1191" s="113"/>
      <c r="C1191" s="114"/>
      <c r="D1191" s="114"/>
    </row>
    <row r="1192" spans="1:4">
      <c r="A1192" s="113"/>
      <c r="B1192" s="113"/>
      <c r="C1192" s="114"/>
      <c r="D1192" s="114"/>
    </row>
    <row r="1193" spans="1:4">
      <c r="A1193" s="113"/>
      <c r="B1193" s="113"/>
      <c r="C1193" s="114"/>
      <c r="D1193" s="114"/>
    </row>
    <row r="1194" spans="1:4">
      <c r="A1194" s="113"/>
      <c r="B1194" s="113"/>
      <c r="C1194" s="114"/>
      <c r="D1194" s="114"/>
    </row>
    <row r="1195" spans="1:4">
      <c r="A1195" s="113"/>
      <c r="B1195" s="113"/>
      <c r="C1195" s="114"/>
      <c r="D1195" s="114"/>
    </row>
    <row r="1196" spans="1:4">
      <c r="A1196" s="113"/>
      <c r="B1196" s="113"/>
      <c r="C1196" s="114"/>
      <c r="D1196" s="114"/>
    </row>
    <row r="1197" spans="1:4">
      <c r="A1197" s="113"/>
      <c r="B1197" s="113"/>
      <c r="C1197" s="114"/>
      <c r="D1197" s="114"/>
    </row>
    <row r="1198" spans="1:4">
      <c r="A1198" s="113"/>
      <c r="B1198" s="113"/>
      <c r="C1198" s="114"/>
      <c r="D1198" s="114"/>
    </row>
    <row r="1199" spans="1:4">
      <c r="A1199" s="113"/>
      <c r="B1199" s="113"/>
      <c r="C1199" s="114"/>
      <c r="D1199" s="114"/>
    </row>
    <row r="1200" spans="1:4">
      <c r="A1200" s="113"/>
      <c r="B1200" s="113"/>
      <c r="C1200" s="114"/>
      <c r="D1200" s="114"/>
    </row>
    <row r="1201" spans="1:4">
      <c r="A1201" s="113"/>
      <c r="B1201" s="113"/>
      <c r="C1201" s="114"/>
      <c r="D1201" s="114"/>
    </row>
    <row r="1202" spans="1:4">
      <c r="A1202" s="113"/>
      <c r="B1202" s="113"/>
      <c r="C1202" s="114"/>
      <c r="D1202" s="114"/>
    </row>
    <row r="1203" spans="1:4">
      <c r="A1203" s="113"/>
      <c r="B1203" s="113"/>
      <c r="C1203" s="114"/>
      <c r="D1203" s="114"/>
    </row>
    <row r="1204" spans="1:4">
      <c r="A1204" s="113"/>
      <c r="B1204" s="113"/>
      <c r="C1204" s="114"/>
      <c r="D1204" s="114"/>
    </row>
    <row r="1205" spans="1:4">
      <c r="A1205" s="113"/>
      <c r="B1205" s="113"/>
      <c r="C1205" s="114"/>
      <c r="D1205" s="114"/>
    </row>
    <row r="1206" spans="1:4">
      <c r="A1206" s="113"/>
      <c r="B1206" s="113"/>
      <c r="C1206" s="114"/>
      <c r="D1206" s="114"/>
    </row>
    <row r="1207" spans="1:4">
      <c r="A1207" s="113"/>
      <c r="B1207" s="113"/>
      <c r="C1207" s="114"/>
      <c r="D1207" s="114"/>
    </row>
    <row r="1208" spans="1:4">
      <c r="A1208" s="113"/>
      <c r="B1208" s="113"/>
      <c r="C1208" s="114"/>
      <c r="D1208" s="114"/>
    </row>
    <row r="1209" spans="1:4">
      <c r="A1209" s="113"/>
      <c r="B1209" s="113"/>
      <c r="C1209" s="114"/>
      <c r="D1209" s="114"/>
    </row>
    <row r="1210" spans="1:4">
      <c r="A1210" s="113"/>
      <c r="B1210" s="113"/>
      <c r="C1210" s="114"/>
      <c r="D1210" s="114"/>
    </row>
    <row r="1211" spans="1:4">
      <c r="A1211" s="113"/>
      <c r="B1211" s="113"/>
      <c r="C1211" s="114"/>
      <c r="D1211" s="114"/>
    </row>
    <row r="1212" spans="1:4">
      <c r="A1212" s="113"/>
      <c r="B1212" s="113"/>
      <c r="C1212" s="114"/>
      <c r="D1212" s="114"/>
    </row>
    <row r="1213" spans="1:4">
      <c r="A1213" s="113"/>
      <c r="B1213" s="113"/>
      <c r="C1213" s="114"/>
      <c r="D1213" s="114"/>
    </row>
    <row r="1214" spans="1:4">
      <c r="A1214" s="113"/>
      <c r="B1214" s="113"/>
      <c r="C1214" s="114"/>
      <c r="D1214" s="114"/>
    </row>
    <row r="1215" spans="1:4">
      <c r="A1215" s="113"/>
      <c r="B1215" s="113"/>
      <c r="C1215" s="114"/>
      <c r="D1215" s="114"/>
    </row>
    <row r="1216" spans="1:4">
      <c r="A1216" s="113"/>
      <c r="B1216" s="113"/>
      <c r="C1216" s="114"/>
      <c r="D1216" s="114"/>
    </row>
    <row r="1217" spans="1:4">
      <c r="A1217" s="113"/>
      <c r="B1217" s="113"/>
      <c r="C1217" s="114"/>
      <c r="D1217" s="114"/>
    </row>
    <row r="1218" spans="1:4">
      <c r="A1218" s="113"/>
      <c r="B1218" s="113"/>
      <c r="C1218" s="114"/>
      <c r="D1218" s="114"/>
    </row>
    <row r="1219" spans="1:4">
      <c r="A1219" s="113"/>
      <c r="B1219" s="113"/>
      <c r="C1219" s="114"/>
      <c r="D1219" s="114"/>
    </row>
    <row r="1220" spans="1:4">
      <c r="A1220" s="113"/>
      <c r="B1220" s="113"/>
      <c r="C1220" s="114"/>
      <c r="D1220" s="114"/>
    </row>
    <row r="1221" spans="1:4">
      <c r="A1221" s="113"/>
      <c r="B1221" s="113"/>
      <c r="C1221" s="114"/>
      <c r="D1221" s="114"/>
    </row>
    <row r="1222" spans="1:4">
      <c r="A1222" s="113"/>
      <c r="B1222" s="113"/>
      <c r="C1222" s="114"/>
      <c r="D1222" s="114"/>
    </row>
    <row r="1223" spans="1:4">
      <c r="A1223" s="113"/>
      <c r="B1223" s="113"/>
      <c r="C1223" s="114"/>
      <c r="D1223" s="114"/>
    </row>
    <row r="1224" spans="1:4">
      <c r="A1224" s="113"/>
      <c r="B1224" s="113"/>
      <c r="C1224" s="114"/>
      <c r="D1224" s="114"/>
    </row>
    <row r="1225" spans="1:4">
      <c r="A1225" s="113"/>
      <c r="B1225" s="113"/>
      <c r="C1225" s="114"/>
      <c r="D1225" s="114"/>
    </row>
    <row r="1226" spans="1:4">
      <c r="A1226" s="113"/>
      <c r="B1226" s="113"/>
      <c r="C1226" s="114"/>
      <c r="D1226" s="114"/>
    </row>
    <row r="1227" spans="1:4">
      <c r="A1227" s="113"/>
      <c r="B1227" s="113"/>
      <c r="C1227" s="114"/>
      <c r="D1227" s="114"/>
    </row>
    <row r="1228" spans="1:4">
      <c r="A1228" s="113"/>
      <c r="B1228" s="113"/>
      <c r="C1228" s="114"/>
      <c r="D1228" s="114"/>
    </row>
    <row r="1229" spans="1:4">
      <c r="A1229" s="113"/>
      <c r="B1229" s="113"/>
      <c r="C1229" s="114"/>
      <c r="D1229" s="114"/>
    </row>
    <row r="1230" spans="1:4">
      <c r="A1230" s="113"/>
      <c r="B1230" s="113"/>
      <c r="C1230" s="114"/>
      <c r="D1230" s="114"/>
    </row>
    <row r="1231" spans="1:4">
      <c r="A1231" s="113"/>
      <c r="B1231" s="113"/>
      <c r="C1231" s="114"/>
      <c r="D1231" s="114"/>
    </row>
    <row r="1232" spans="1:4">
      <c r="A1232" s="113"/>
      <c r="B1232" s="113"/>
      <c r="C1232" s="114"/>
      <c r="D1232" s="114"/>
    </row>
    <row r="1233" spans="1:4">
      <c r="A1233" s="113"/>
      <c r="B1233" s="113"/>
      <c r="C1233" s="114"/>
      <c r="D1233" s="114"/>
    </row>
    <row r="1234" spans="1:4">
      <c r="A1234" s="113"/>
      <c r="B1234" s="113"/>
      <c r="C1234" s="114"/>
      <c r="D1234" s="114"/>
    </row>
    <row r="1235" spans="1:4">
      <c r="A1235" s="113"/>
      <c r="B1235" s="113"/>
      <c r="C1235" s="114"/>
      <c r="D1235" s="114"/>
    </row>
    <row r="1236" spans="1:4">
      <c r="A1236" s="113"/>
      <c r="B1236" s="113"/>
      <c r="C1236" s="114"/>
      <c r="D1236" s="114"/>
    </row>
    <row r="1237" spans="1:4">
      <c r="A1237" s="113"/>
      <c r="B1237" s="113"/>
      <c r="C1237" s="114"/>
      <c r="D1237" s="114"/>
    </row>
    <row r="1238" spans="1:4">
      <c r="A1238" s="113"/>
      <c r="B1238" s="113"/>
      <c r="C1238" s="114"/>
      <c r="D1238" s="114"/>
    </row>
    <row r="1239" spans="1:4">
      <c r="A1239" s="113"/>
      <c r="B1239" s="113"/>
      <c r="C1239" s="114"/>
      <c r="D1239" s="114"/>
    </row>
    <row r="1240" spans="1:4">
      <c r="A1240" s="113"/>
      <c r="B1240" s="113"/>
      <c r="C1240" s="114"/>
      <c r="D1240" s="114"/>
    </row>
    <row r="1241" spans="1:4">
      <c r="A1241" s="113"/>
      <c r="B1241" s="113"/>
      <c r="C1241" s="114"/>
      <c r="D1241" s="114"/>
    </row>
    <row r="1242" spans="1:4">
      <c r="A1242" s="113"/>
      <c r="B1242" s="113"/>
      <c r="C1242" s="114"/>
      <c r="D1242" s="114"/>
    </row>
    <row r="1243" spans="1:4">
      <c r="A1243" s="113"/>
      <c r="B1243" s="113"/>
      <c r="C1243" s="114"/>
      <c r="D1243" s="114"/>
    </row>
    <row r="1244" spans="1:4">
      <c r="A1244" s="113"/>
      <c r="B1244" s="113"/>
      <c r="C1244" s="114"/>
      <c r="D1244" s="114"/>
    </row>
    <row r="1245" spans="1:4">
      <c r="A1245" s="113"/>
      <c r="B1245" s="113"/>
      <c r="C1245" s="114"/>
      <c r="D1245" s="114"/>
    </row>
    <row r="1246" spans="1:4">
      <c r="A1246" s="113"/>
      <c r="B1246" s="113"/>
      <c r="C1246" s="114"/>
      <c r="D1246" s="114"/>
    </row>
    <row r="1247" spans="1:4">
      <c r="A1247" s="113"/>
      <c r="B1247" s="113"/>
      <c r="C1247" s="114"/>
      <c r="D1247" s="114"/>
    </row>
    <row r="1248" spans="1:4">
      <c r="A1248" s="113"/>
      <c r="B1248" s="113"/>
      <c r="C1248" s="114"/>
      <c r="D1248" s="114"/>
    </row>
    <row r="1249" spans="1:4">
      <c r="A1249" s="113"/>
      <c r="B1249" s="113"/>
      <c r="C1249" s="114"/>
      <c r="D1249" s="114"/>
    </row>
    <row r="1250" spans="1:4">
      <c r="A1250" s="113"/>
      <c r="B1250" s="113"/>
      <c r="C1250" s="114"/>
      <c r="D1250" s="114"/>
    </row>
    <row r="1251" spans="1:4">
      <c r="A1251" s="113"/>
      <c r="B1251" s="113"/>
      <c r="C1251" s="114"/>
      <c r="D1251" s="114"/>
    </row>
    <row r="1252" spans="1:4">
      <c r="A1252" s="113"/>
      <c r="B1252" s="113"/>
      <c r="C1252" s="114"/>
      <c r="D1252" s="114"/>
    </row>
    <row r="1253" spans="1:4">
      <c r="A1253" s="113"/>
      <c r="B1253" s="113"/>
      <c r="C1253" s="114"/>
      <c r="D1253" s="114"/>
    </row>
    <row r="1254" spans="1:4">
      <c r="A1254" s="113"/>
      <c r="B1254" s="113"/>
      <c r="C1254" s="114"/>
      <c r="D1254" s="114"/>
    </row>
    <row r="1255" spans="1:4">
      <c r="A1255" s="113"/>
      <c r="B1255" s="113"/>
      <c r="C1255" s="114"/>
      <c r="D1255" s="114"/>
    </row>
    <row r="1256" spans="1:4">
      <c r="A1256" s="113"/>
      <c r="B1256" s="113"/>
      <c r="C1256" s="114"/>
      <c r="D1256" s="114"/>
    </row>
    <row r="1257" spans="1:4">
      <c r="A1257" s="113"/>
      <c r="B1257" s="113"/>
      <c r="C1257" s="114"/>
      <c r="D1257" s="114"/>
    </row>
    <row r="1258" spans="1:4">
      <c r="A1258" s="113"/>
      <c r="B1258" s="113"/>
      <c r="C1258" s="114"/>
      <c r="D1258" s="114"/>
    </row>
    <row r="1259" spans="1:4">
      <c r="A1259" s="113"/>
      <c r="B1259" s="113"/>
      <c r="C1259" s="114"/>
      <c r="D1259" s="114"/>
    </row>
    <row r="1260" spans="1:4">
      <c r="A1260" s="113"/>
      <c r="B1260" s="113"/>
      <c r="C1260" s="114"/>
      <c r="D1260" s="114"/>
    </row>
    <row r="1261" spans="1:4">
      <c r="A1261" s="113"/>
      <c r="B1261" s="113"/>
      <c r="C1261" s="114"/>
      <c r="D1261" s="114"/>
    </row>
    <row r="1262" spans="1:4">
      <c r="A1262" s="113"/>
      <c r="B1262" s="113"/>
      <c r="C1262" s="114"/>
      <c r="D1262" s="114"/>
    </row>
    <row r="1263" spans="1:4">
      <c r="A1263" s="113"/>
      <c r="B1263" s="113"/>
      <c r="C1263" s="114"/>
      <c r="D1263" s="114"/>
    </row>
    <row r="1264" spans="1:4">
      <c r="A1264" s="113"/>
      <c r="B1264" s="113"/>
      <c r="C1264" s="114"/>
      <c r="D1264" s="114"/>
    </row>
    <row r="1265" spans="1:4">
      <c r="A1265" s="113"/>
      <c r="B1265" s="113"/>
      <c r="C1265" s="114"/>
      <c r="D1265" s="114"/>
    </row>
    <row r="1266" spans="1:4">
      <c r="A1266" s="113"/>
      <c r="B1266" s="113"/>
      <c r="C1266" s="114"/>
      <c r="D1266" s="114"/>
    </row>
    <row r="1267" spans="1:4">
      <c r="A1267" s="113"/>
      <c r="B1267" s="113"/>
      <c r="C1267" s="114"/>
      <c r="D1267" s="114"/>
    </row>
    <row r="1268" spans="1:4">
      <c r="A1268" s="113"/>
      <c r="B1268" s="113"/>
      <c r="C1268" s="114"/>
      <c r="D1268" s="114"/>
    </row>
    <row r="1269" spans="1:4">
      <c r="A1269" s="113"/>
      <c r="B1269" s="113"/>
      <c r="C1269" s="114"/>
      <c r="D1269" s="114"/>
    </row>
    <row r="1270" spans="1:4">
      <c r="A1270" s="113"/>
      <c r="B1270" s="113"/>
      <c r="C1270" s="114"/>
      <c r="D1270" s="114"/>
    </row>
    <row r="1271" spans="1:4">
      <c r="A1271" s="113"/>
      <c r="B1271" s="113"/>
      <c r="C1271" s="114"/>
      <c r="D1271" s="114"/>
    </row>
    <row r="1272" spans="1:4">
      <c r="A1272" s="113"/>
      <c r="B1272" s="113"/>
      <c r="C1272" s="114"/>
      <c r="D1272" s="114"/>
    </row>
    <row r="1273" spans="1:4">
      <c r="A1273" s="113"/>
      <c r="B1273" s="113"/>
      <c r="C1273" s="114"/>
      <c r="D1273" s="114"/>
    </row>
    <row r="1274" spans="1:4">
      <c r="A1274" s="113"/>
      <c r="B1274" s="113"/>
      <c r="C1274" s="114"/>
      <c r="D1274" s="114"/>
    </row>
    <row r="1275" spans="1:4">
      <c r="A1275" s="113"/>
      <c r="B1275" s="113"/>
      <c r="C1275" s="114"/>
      <c r="D1275" s="114"/>
    </row>
    <row r="1276" spans="1:4">
      <c r="A1276" s="113"/>
      <c r="B1276" s="113"/>
      <c r="C1276" s="114"/>
      <c r="D1276" s="114"/>
    </row>
    <row r="1277" spans="1:4">
      <c r="A1277" s="113"/>
      <c r="B1277" s="113"/>
      <c r="C1277" s="114"/>
      <c r="D1277" s="114"/>
    </row>
    <row r="1278" spans="1:4">
      <c r="A1278" s="113"/>
      <c r="B1278" s="113"/>
      <c r="C1278" s="114"/>
      <c r="D1278" s="114"/>
    </row>
    <row r="1279" spans="1:4">
      <c r="A1279" s="113"/>
      <c r="B1279" s="113"/>
      <c r="C1279" s="114"/>
      <c r="D1279" s="114"/>
    </row>
    <row r="1280" spans="1:4">
      <c r="A1280" s="113"/>
      <c r="B1280" s="113"/>
      <c r="C1280" s="114"/>
      <c r="D1280" s="114"/>
    </row>
    <row r="1281" spans="1:4">
      <c r="A1281" s="113"/>
      <c r="B1281" s="113"/>
      <c r="C1281" s="114"/>
      <c r="D1281" s="114"/>
    </row>
    <row r="1282" spans="1:4">
      <c r="A1282" s="113"/>
      <c r="B1282" s="113"/>
      <c r="C1282" s="114"/>
      <c r="D1282" s="114"/>
    </row>
    <row r="1283" spans="1:4">
      <c r="A1283" s="113"/>
      <c r="B1283" s="113"/>
      <c r="C1283" s="114"/>
      <c r="D1283" s="114"/>
    </row>
    <row r="1284" spans="1:4">
      <c r="A1284" s="113"/>
      <c r="B1284" s="113"/>
      <c r="C1284" s="114"/>
      <c r="D1284" s="114"/>
    </row>
    <row r="1285" spans="1:4">
      <c r="A1285" s="113"/>
      <c r="B1285" s="113"/>
      <c r="C1285" s="114"/>
      <c r="D1285" s="114"/>
    </row>
    <row r="1286" spans="1:4">
      <c r="A1286" s="113"/>
      <c r="B1286" s="113"/>
      <c r="C1286" s="114"/>
      <c r="D1286" s="114"/>
    </row>
    <row r="1287" spans="1:4">
      <c r="A1287" s="113"/>
      <c r="B1287" s="113"/>
      <c r="C1287" s="114"/>
      <c r="D1287" s="114"/>
    </row>
    <row r="1288" spans="1:4">
      <c r="A1288" s="113"/>
      <c r="B1288" s="113"/>
      <c r="C1288" s="114"/>
      <c r="D1288" s="114"/>
    </row>
    <row r="1289" spans="1:4">
      <c r="A1289" s="113"/>
      <c r="B1289" s="113"/>
      <c r="C1289" s="114"/>
      <c r="D1289" s="114"/>
    </row>
    <row r="1290" spans="1:4">
      <c r="A1290" s="113"/>
      <c r="B1290" s="113"/>
      <c r="C1290" s="114"/>
      <c r="D1290" s="114"/>
    </row>
    <row r="1291" spans="1:4">
      <c r="A1291" s="113"/>
      <c r="B1291" s="113"/>
      <c r="C1291" s="114"/>
      <c r="D1291" s="114"/>
    </row>
    <row r="1292" spans="1:4">
      <c r="A1292" s="113"/>
      <c r="B1292" s="113"/>
      <c r="C1292" s="114"/>
      <c r="D1292" s="114"/>
    </row>
    <row r="1293" spans="1:4">
      <c r="A1293" s="113"/>
      <c r="B1293" s="113"/>
      <c r="C1293" s="114"/>
      <c r="D1293" s="114"/>
    </row>
    <row r="1294" spans="1:4">
      <c r="A1294" s="113"/>
      <c r="B1294" s="113"/>
      <c r="C1294" s="114"/>
      <c r="D1294" s="114"/>
    </row>
    <row r="1295" spans="1:4">
      <c r="A1295" s="113"/>
      <c r="B1295" s="113"/>
      <c r="C1295" s="114"/>
      <c r="D1295" s="114"/>
    </row>
    <row r="1296" spans="1:4">
      <c r="A1296" s="113"/>
      <c r="B1296" s="113"/>
      <c r="C1296" s="114"/>
      <c r="D1296" s="114"/>
    </row>
    <row r="1297" spans="1:4">
      <c r="A1297" s="113"/>
      <c r="B1297" s="113"/>
      <c r="C1297" s="114"/>
      <c r="D1297" s="114"/>
    </row>
    <row r="1298" spans="1:4">
      <c r="A1298" s="113"/>
      <c r="B1298" s="113"/>
      <c r="C1298" s="114"/>
      <c r="D1298" s="114"/>
    </row>
    <row r="1299" spans="1:4">
      <c r="A1299" s="113"/>
      <c r="B1299" s="113"/>
      <c r="C1299" s="114"/>
      <c r="D1299" s="114"/>
    </row>
    <row r="1300" spans="1:4">
      <c r="A1300" s="113"/>
      <c r="B1300" s="113"/>
      <c r="C1300" s="114"/>
      <c r="D1300" s="114"/>
    </row>
    <row r="1301" spans="1:4">
      <c r="A1301" s="113"/>
      <c r="B1301" s="113"/>
      <c r="C1301" s="114"/>
      <c r="D1301" s="114"/>
    </row>
    <row r="1302" spans="1:4">
      <c r="A1302" s="113"/>
      <c r="B1302" s="113"/>
      <c r="C1302" s="114"/>
      <c r="D1302" s="114"/>
    </row>
    <row r="1303" spans="1:4">
      <c r="A1303" s="113"/>
      <c r="B1303" s="113"/>
      <c r="C1303" s="114"/>
      <c r="D1303" s="114"/>
    </row>
    <row r="1304" spans="1:4">
      <c r="A1304" s="113"/>
      <c r="B1304" s="113"/>
      <c r="C1304" s="114"/>
      <c r="D1304" s="114"/>
    </row>
    <row r="1305" spans="1:4">
      <c r="A1305" s="113"/>
      <c r="B1305" s="113"/>
      <c r="C1305" s="114"/>
      <c r="D1305" s="114"/>
    </row>
    <row r="1306" spans="1:4">
      <c r="A1306" s="113"/>
      <c r="B1306" s="113"/>
      <c r="C1306" s="114"/>
      <c r="D1306" s="114"/>
    </row>
    <row r="1307" spans="1:4">
      <c r="A1307" s="113"/>
      <c r="B1307" s="113"/>
      <c r="C1307" s="114"/>
      <c r="D1307" s="114"/>
    </row>
    <row r="1308" spans="1:4">
      <c r="A1308" s="113"/>
      <c r="B1308" s="113"/>
      <c r="C1308" s="114"/>
      <c r="D1308" s="114"/>
    </row>
    <row r="1309" spans="1:4">
      <c r="A1309" s="113"/>
      <c r="B1309" s="113"/>
      <c r="C1309" s="114"/>
      <c r="D1309" s="114"/>
    </row>
    <row r="1310" spans="1:4">
      <c r="A1310" s="113"/>
      <c r="B1310" s="113"/>
      <c r="C1310" s="114"/>
      <c r="D1310" s="114"/>
    </row>
    <row r="1311" spans="1:4">
      <c r="A1311" s="113"/>
      <c r="B1311" s="113"/>
      <c r="C1311" s="114"/>
      <c r="D1311" s="114"/>
    </row>
    <row r="1312" spans="1:4">
      <c r="A1312" s="113"/>
      <c r="B1312" s="113"/>
      <c r="C1312" s="114"/>
      <c r="D1312" s="114"/>
    </row>
    <row r="1313" spans="1:4">
      <c r="A1313" s="113"/>
      <c r="B1313" s="113"/>
      <c r="C1313" s="114"/>
      <c r="D1313" s="114"/>
    </row>
    <row r="1314" spans="1:4">
      <c r="A1314" s="113"/>
      <c r="B1314" s="113"/>
      <c r="C1314" s="114"/>
      <c r="D1314" s="114"/>
    </row>
    <row r="1315" spans="1:4">
      <c r="A1315" s="113"/>
      <c r="B1315" s="113"/>
      <c r="C1315" s="114"/>
      <c r="D1315" s="114"/>
    </row>
    <row r="1316" spans="1:4">
      <c r="A1316" s="113"/>
      <c r="B1316" s="113"/>
      <c r="C1316" s="114"/>
      <c r="D1316" s="114"/>
    </row>
    <row r="1317" spans="1:4">
      <c r="A1317" s="113"/>
      <c r="B1317" s="113"/>
      <c r="C1317" s="114"/>
      <c r="D1317" s="114"/>
    </row>
    <row r="1318" spans="1:4">
      <c r="A1318" s="113"/>
      <c r="B1318" s="113"/>
      <c r="C1318" s="114"/>
      <c r="D1318" s="114"/>
    </row>
    <row r="1319" spans="1:4">
      <c r="A1319" s="113"/>
      <c r="B1319" s="113"/>
      <c r="C1319" s="114"/>
      <c r="D1319" s="114"/>
    </row>
    <row r="1320" spans="1:4">
      <c r="A1320" s="113"/>
      <c r="B1320" s="113"/>
      <c r="C1320" s="114"/>
      <c r="D1320" s="114"/>
    </row>
    <row r="1321" spans="1:4">
      <c r="A1321" s="113"/>
      <c r="B1321" s="113"/>
      <c r="C1321" s="114"/>
      <c r="D1321" s="114"/>
    </row>
    <row r="1322" spans="1:4">
      <c r="A1322" s="113"/>
      <c r="B1322" s="113"/>
      <c r="C1322" s="114"/>
      <c r="D1322" s="114"/>
    </row>
    <row r="1323" spans="1:4">
      <c r="A1323" s="113"/>
      <c r="B1323" s="113"/>
      <c r="C1323" s="114"/>
      <c r="D1323" s="114"/>
    </row>
    <row r="1324" spans="1:4">
      <c r="A1324" s="113"/>
      <c r="B1324" s="113"/>
      <c r="C1324" s="114"/>
      <c r="D1324" s="114"/>
    </row>
    <row r="1325" spans="1:4">
      <c r="A1325" s="113"/>
      <c r="B1325" s="113"/>
      <c r="C1325" s="114"/>
      <c r="D1325" s="114"/>
    </row>
    <row r="1326" spans="1:4">
      <c r="A1326" s="113"/>
      <c r="B1326" s="113"/>
      <c r="C1326" s="114"/>
      <c r="D1326" s="114"/>
    </row>
    <row r="1327" spans="1:4">
      <c r="A1327" s="113"/>
      <c r="B1327" s="113"/>
      <c r="C1327" s="114"/>
      <c r="D1327" s="114"/>
    </row>
    <row r="1328" spans="1:4">
      <c r="A1328" s="113"/>
      <c r="B1328" s="113"/>
      <c r="C1328" s="114"/>
      <c r="D1328" s="114"/>
    </row>
    <row r="1329" spans="1:4">
      <c r="A1329" s="113"/>
      <c r="B1329" s="113"/>
      <c r="C1329" s="114"/>
      <c r="D1329" s="114"/>
    </row>
    <row r="1330" spans="1:4">
      <c r="A1330" s="113"/>
      <c r="B1330" s="113"/>
      <c r="C1330" s="114"/>
      <c r="D1330" s="114"/>
    </row>
    <row r="1331" spans="1:4">
      <c r="A1331" s="113"/>
      <c r="B1331" s="113"/>
      <c r="C1331" s="114"/>
      <c r="D1331" s="114"/>
    </row>
    <row r="1332" spans="1:4">
      <c r="A1332" s="113"/>
      <c r="B1332" s="113"/>
      <c r="C1332" s="114"/>
      <c r="D1332" s="114"/>
    </row>
    <row r="1333" spans="1:4">
      <c r="A1333" s="113"/>
      <c r="B1333" s="113"/>
      <c r="C1333" s="114"/>
      <c r="D1333" s="114"/>
    </row>
    <row r="1334" spans="1:4">
      <c r="A1334" s="113"/>
      <c r="B1334" s="113"/>
      <c r="C1334" s="114"/>
      <c r="D1334" s="114"/>
    </row>
    <row r="1335" spans="1:4">
      <c r="A1335" s="113"/>
      <c r="B1335" s="113"/>
      <c r="C1335" s="114"/>
      <c r="D1335" s="114"/>
    </row>
    <row r="1336" spans="1:4">
      <c r="A1336" s="113"/>
      <c r="B1336" s="113"/>
      <c r="C1336" s="114"/>
      <c r="D1336" s="114"/>
    </row>
    <row r="1337" spans="1:4">
      <c r="A1337" s="113"/>
      <c r="B1337" s="113"/>
      <c r="C1337" s="114"/>
      <c r="D1337" s="114"/>
    </row>
    <row r="1338" spans="1:4">
      <c r="A1338" s="113"/>
      <c r="B1338" s="113"/>
      <c r="C1338" s="114"/>
      <c r="D1338" s="114"/>
    </row>
    <row r="1339" spans="1:4">
      <c r="A1339" s="113"/>
      <c r="B1339" s="113"/>
      <c r="C1339" s="114"/>
      <c r="D1339" s="114"/>
    </row>
    <row r="1340" spans="1:4">
      <c r="A1340" s="113"/>
      <c r="B1340" s="113"/>
      <c r="C1340" s="114"/>
      <c r="D1340" s="114"/>
    </row>
    <row r="1341" spans="1:4">
      <c r="A1341" s="113"/>
      <c r="B1341" s="113"/>
      <c r="C1341" s="114"/>
      <c r="D1341" s="114"/>
    </row>
    <row r="1342" spans="1:4">
      <c r="A1342" s="113"/>
      <c r="B1342" s="113"/>
      <c r="C1342" s="114"/>
      <c r="D1342" s="114"/>
    </row>
    <row r="1343" spans="1:4">
      <c r="A1343" s="113"/>
      <c r="B1343" s="113"/>
      <c r="C1343" s="114"/>
      <c r="D1343" s="114"/>
    </row>
    <row r="1344" spans="1:4">
      <c r="A1344" s="113"/>
      <c r="B1344" s="113"/>
      <c r="C1344" s="114"/>
      <c r="D1344" s="114"/>
    </row>
    <row r="1345" spans="1:4">
      <c r="A1345" s="113"/>
      <c r="B1345" s="113"/>
      <c r="C1345" s="114"/>
      <c r="D1345" s="114"/>
    </row>
    <row r="1346" spans="1:4">
      <c r="A1346" s="113"/>
      <c r="B1346" s="113"/>
      <c r="C1346" s="114"/>
      <c r="D1346" s="114"/>
    </row>
    <row r="1347" spans="1:4">
      <c r="A1347" s="113"/>
      <c r="B1347" s="113"/>
      <c r="C1347" s="114"/>
      <c r="D1347" s="114"/>
    </row>
    <row r="1348" spans="1:4">
      <c r="A1348" s="113"/>
      <c r="B1348" s="113"/>
      <c r="C1348" s="114"/>
      <c r="D1348" s="114"/>
    </row>
    <row r="1349" spans="1:4">
      <c r="A1349" s="113"/>
      <c r="B1349" s="113"/>
      <c r="C1349" s="114"/>
      <c r="D1349" s="114"/>
    </row>
    <row r="1350" spans="1:4">
      <c r="A1350" s="113"/>
      <c r="B1350" s="113"/>
      <c r="C1350" s="114"/>
      <c r="D1350" s="114"/>
    </row>
    <row r="1351" spans="1:4">
      <c r="A1351" s="113"/>
      <c r="B1351" s="113"/>
      <c r="C1351" s="114"/>
      <c r="D1351" s="114"/>
    </row>
    <row r="1352" spans="1:4">
      <c r="A1352" s="113"/>
      <c r="B1352" s="113"/>
      <c r="C1352" s="114"/>
      <c r="D1352" s="114"/>
    </row>
    <row r="1353" spans="1:4">
      <c r="A1353" s="113"/>
      <c r="B1353" s="113"/>
      <c r="C1353" s="114"/>
      <c r="D1353" s="114"/>
    </row>
    <row r="1354" spans="1:4">
      <c r="A1354" s="113"/>
      <c r="B1354" s="113"/>
      <c r="C1354" s="114"/>
      <c r="D1354" s="114"/>
    </row>
    <row r="1355" spans="1:4">
      <c r="A1355" s="113"/>
      <c r="B1355" s="113"/>
      <c r="C1355" s="114"/>
      <c r="D1355" s="114"/>
    </row>
    <row r="1356" spans="1:4">
      <c r="A1356" s="113"/>
      <c r="B1356" s="113"/>
      <c r="C1356" s="114"/>
      <c r="D1356" s="114"/>
    </row>
    <row r="1357" spans="1:4">
      <c r="A1357" s="113"/>
      <c r="B1357" s="113"/>
      <c r="C1357" s="114"/>
      <c r="D1357" s="114"/>
    </row>
    <row r="1358" spans="1:4">
      <c r="A1358" s="113"/>
      <c r="B1358" s="113"/>
      <c r="C1358" s="114"/>
      <c r="D1358" s="114"/>
    </row>
    <row r="1359" spans="1:4">
      <c r="A1359" s="113"/>
      <c r="B1359" s="113"/>
      <c r="C1359" s="114"/>
      <c r="D1359" s="114"/>
    </row>
    <row r="1360" spans="1:4">
      <c r="A1360" s="113"/>
      <c r="B1360" s="113"/>
      <c r="C1360" s="114"/>
      <c r="D1360" s="114"/>
    </row>
    <row r="1361" spans="1:4">
      <c r="A1361" s="113"/>
      <c r="B1361" s="113"/>
      <c r="C1361" s="114"/>
      <c r="D1361" s="114"/>
    </row>
    <row r="1362" spans="1:4">
      <c r="A1362" s="113"/>
      <c r="B1362" s="113"/>
      <c r="C1362" s="114"/>
      <c r="D1362" s="114"/>
    </row>
    <row r="1363" spans="1:4">
      <c r="A1363" s="113"/>
      <c r="B1363" s="113"/>
      <c r="C1363" s="114"/>
      <c r="D1363" s="114"/>
    </row>
    <row r="1364" spans="1:4">
      <c r="A1364" s="113"/>
      <c r="B1364" s="113"/>
      <c r="C1364" s="114"/>
      <c r="D1364" s="114"/>
    </row>
    <row r="1365" spans="1:4">
      <c r="A1365" s="113"/>
      <c r="B1365" s="113"/>
      <c r="C1365" s="114"/>
      <c r="D1365" s="114"/>
    </row>
    <row r="1366" spans="1:4">
      <c r="A1366" s="113"/>
      <c r="B1366" s="113"/>
      <c r="C1366" s="114"/>
      <c r="D1366" s="114"/>
    </row>
    <row r="1367" spans="1:4">
      <c r="A1367" s="113"/>
      <c r="B1367" s="113"/>
      <c r="C1367" s="114"/>
      <c r="D1367" s="114"/>
    </row>
    <row r="1368" spans="1:4">
      <c r="A1368" s="113"/>
      <c r="B1368" s="113"/>
      <c r="C1368" s="114"/>
      <c r="D1368" s="114"/>
    </row>
    <row r="1369" spans="1:4">
      <c r="A1369" s="113"/>
      <c r="B1369" s="113"/>
      <c r="C1369" s="114"/>
      <c r="D1369" s="114"/>
    </row>
    <row r="1370" spans="1:4">
      <c r="A1370" s="113"/>
      <c r="B1370" s="113"/>
      <c r="C1370" s="114"/>
      <c r="D1370" s="114"/>
    </row>
    <row r="1371" spans="1:4">
      <c r="A1371" s="113"/>
      <c r="B1371" s="113"/>
      <c r="C1371" s="114"/>
      <c r="D1371" s="114"/>
    </row>
    <row r="1372" spans="1:4">
      <c r="A1372" s="113"/>
      <c r="B1372" s="113"/>
      <c r="C1372" s="114"/>
      <c r="D1372" s="114"/>
    </row>
    <row r="1373" spans="1:4">
      <c r="A1373" s="113"/>
      <c r="B1373" s="113"/>
      <c r="C1373" s="114"/>
      <c r="D1373" s="114"/>
    </row>
    <row r="1374" spans="1:4">
      <c r="A1374" s="113"/>
      <c r="B1374" s="113"/>
      <c r="C1374" s="114"/>
      <c r="D1374" s="114"/>
    </row>
    <row r="1375" spans="1:4">
      <c r="A1375" s="113"/>
      <c r="B1375" s="113"/>
      <c r="C1375" s="114"/>
      <c r="D1375" s="114"/>
    </row>
    <row r="1376" spans="1:4">
      <c r="A1376" s="113"/>
      <c r="B1376" s="113"/>
      <c r="C1376" s="114"/>
      <c r="D1376" s="114"/>
    </row>
    <row r="1377" spans="1:4">
      <c r="A1377" s="113"/>
      <c r="B1377" s="113"/>
      <c r="C1377" s="114"/>
      <c r="D1377" s="114"/>
    </row>
    <row r="1378" spans="1:4">
      <c r="A1378" s="113"/>
      <c r="B1378" s="113"/>
      <c r="C1378" s="114"/>
      <c r="D1378" s="114"/>
    </row>
    <row r="1379" spans="1:4">
      <c r="A1379" s="113"/>
      <c r="B1379" s="113"/>
      <c r="C1379" s="114"/>
      <c r="D1379" s="114"/>
    </row>
    <row r="1380" spans="1:4">
      <c r="A1380" s="113"/>
      <c r="B1380" s="113"/>
      <c r="C1380" s="114"/>
      <c r="D1380" s="114"/>
    </row>
    <row r="1381" spans="1:4">
      <c r="A1381" s="113"/>
      <c r="B1381" s="113"/>
      <c r="C1381" s="114"/>
      <c r="D1381" s="114"/>
    </row>
    <row r="1382" spans="1:4">
      <c r="A1382" s="113"/>
      <c r="B1382" s="113"/>
      <c r="C1382" s="114"/>
      <c r="D1382" s="114"/>
    </row>
    <row r="1383" spans="1:4">
      <c r="A1383" s="113"/>
      <c r="B1383" s="113"/>
      <c r="C1383" s="114"/>
      <c r="D1383" s="114"/>
    </row>
    <row r="1384" spans="1:4">
      <c r="A1384" s="113"/>
      <c r="B1384" s="113"/>
      <c r="C1384" s="114"/>
      <c r="D1384" s="114"/>
    </row>
    <row r="1385" spans="1:4">
      <c r="A1385" s="113"/>
      <c r="B1385" s="113"/>
      <c r="C1385" s="114"/>
      <c r="D1385" s="114"/>
    </row>
    <row r="1386" spans="1:4">
      <c r="A1386" s="113"/>
      <c r="B1386" s="113"/>
      <c r="C1386" s="114"/>
      <c r="D1386" s="114"/>
    </row>
    <row r="1387" spans="1:4">
      <c r="A1387" s="113"/>
      <c r="B1387" s="113"/>
      <c r="C1387" s="114"/>
      <c r="D1387" s="114"/>
    </row>
    <row r="1388" spans="1:4">
      <c r="A1388" s="113"/>
      <c r="B1388" s="113"/>
      <c r="C1388" s="114"/>
      <c r="D1388" s="114"/>
    </row>
    <row r="1389" spans="1:4">
      <c r="A1389" s="113"/>
      <c r="B1389" s="113"/>
      <c r="C1389" s="114"/>
      <c r="D1389" s="114"/>
    </row>
    <row r="1390" spans="1:4">
      <c r="A1390" s="113"/>
      <c r="B1390" s="113"/>
      <c r="C1390" s="114"/>
      <c r="D1390" s="114"/>
    </row>
    <row r="1391" spans="1:4">
      <c r="A1391" s="113"/>
      <c r="B1391" s="113"/>
      <c r="C1391" s="114"/>
      <c r="D1391" s="114"/>
    </row>
    <row r="1392" spans="1:4">
      <c r="A1392" s="113"/>
      <c r="B1392" s="113"/>
      <c r="C1392" s="114"/>
      <c r="D1392" s="114"/>
    </row>
    <row r="1393" spans="1:4">
      <c r="A1393" s="113"/>
      <c r="B1393" s="113"/>
      <c r="C1393" s="114"/>
      <c r="D1393" s="114"/>
    </row>
    <row r="1394" spans="1:4">
      <c r="A1394" s="113"/>
      <c r="B1394" s="113"/>
      <c r="C1394" s="114"/>
      <c r="D1394" s="114"/>
    </row>
    <row r="1395" spans="1:4">
      <c r="A1395" s="113"/>
      <c r="B1395" s="113"/>
      <c r="C1395" s="114"/>
      <c r="D1395" s="114"/>
    </row>
    <row r="1396" spans="1:4">
      <c r="A1396" s="113"/>
      <c r="B1396" s="113"/>
      <c r="C1396" s="114"/>
      <c r="D1396" s="114"/>
    </row>
    <row r="1397" spans="1:4">
      <c r="A1397" s="113"/>
      <c r="B1397" s="113"/>
      <c r="C1397" s="114"/>
      <c r="D1397" s="114"/>
    </row>
    <row r="1398" spans="1:4">
      <c r="A1398" s="113"/>
      <c r="B1398" s="113"/>
      <c r="C1398" s="114"/>
      <c r="D1398" s="114"/>
    </row>
    <row r="1399" spans="1:4">
      <c r="A1399" s="113"/>
      <c r="B1399" s="113"/>
      <c r="C1399" s="114"/>
      <c r="D1399" s="114"/>
    </row>
    <row r="1400" spans="1:4">
      <c r="A1400" s="113"/>
      <c r="B1400" s="113"/>
      <c r="C1400" s="114"/>
      <c r="D1400" s="114"/>
    </row>
    <row r="1401" spans="1:4">
      <c r="A1401" s="113"/>
      <c r="B1401" s="113"/>
      <c r="C1401" s="114"/>
      <c r="D1401" s="114"/>
    </row>
    <row r="1402" spans="1:4">
      <c r="A1402" s="113"/>
      <c r="B1402" s="113"/>
      <c r="C1402" s="114"/>
      <c r="D1402" s="114"/>
    </row>
    <row r="1403" spans="1:4">
      <c r="A1403" s="113"/>
      <c r="B1403" s="113"/>
      <c r="C1403" s="114"/>
      <c r="D1403" s="114"/>
    </row>
    <row r="1404" spans="1:4">
      <c r="A1404" s="113"/>
      <c r="B1404" s="113"/>
      <c r="C1404" s="114"/>
      <c r="D1404" s="114"/>
    </row>
    <row r="1405" spans="1:4">
      <c r="A1405" s="113"/>
      <c r="B1405" s="113"/>
      <c r="C1405" s="114"/>
      <c r="D1405" s="114"/>
    </row>
    <row r="1406" spans="1:4">
      <c r="A1406" s="113"/>
      <c r="B1406" s="113"/>
      <c r="C1406" s="114"/>
      <c r="D1406" s="114"/>
    </row>
    <row r="1407" spans="1:4">
      <c r="A1407" s="113"/>
      <c r="B1407" s="113"/>
      <c r="C1407" s="114"/>
      <c r="D1407" s="114"/>
    </row>
    <row r="1408" spans="1:4">
      <c r="A1408" s="113"/>
      <c r="B1408" s="113"/>
      <c r="C1408" s="114"/>
      <c r="D1408" s="114"/>
    </row>
    <row r="1409" spans="1:4">
      <c r="A1409" s="113"/>
      <c r="B1409" s="113"/>
      <c r="C1409" s="114"/>
      <c r="D1409" s="114"/>
    </row>
    <row r="1410" spans="1:4">
      <c r="A1410" s="113"/>
      <c r="B1410" s="113"/>
      <c r="C1410" s="114"/>
      <c r="D1410" s="114"/>
    </row>
    <row r="1411" spans="1:4">
      <c r="A1411" s="113"/>
      <c r="B1411" s="113"/>
      <c r="C1411" s="114"/>
      <c r="D1411" s="114"/>
    </row>
    <row r="1412" spans="1:4">
      <c r="A1412" s="113"/>
      <c r="B1412" s="113"/>
      <c r="C1412" s="114"/>
      <c r="D1412" s="114"/>
    </row>
    <row r="1413" spans="1:4">
      <c r="A1413" s="113"/>
      <c r="B1413" s="113"/>
      <c r="C1413" s="114"/>
      <c r="D1413" s="114"/>
    </row>
    <row r="1414" spans="1:4">
      <c r="A1414" s="113"/>
      <c r="B1414" s="113"/>
      <c r="C1414" s="114"/>
      <c r="D1414" s="114"/>
    </row>
    <row r="1415" spans="1:4">
      <c r="A1415" s="113"/>
      <c r="B1415" s="113"/>
      <c r="C1415" s="114"/>
      <c r="D1415" s="114"/>
    </row>
    <row r="1416" spans="1:4">
      <c r="A1416" s="113"/>
      <c r="B1416" s="113"/>
      <c r="C1416" s="114"/>
      <c r="D1416" s="114"/>
    </row>
    <row r="1417" spans="1:4">
      <c r="A1417" s="113"/>
      <c r="B1417" s="113"/>
      <c r="C1417" s="114"/>
      <c r="D1417" s="114"/>
    </row>
    <row r="1418" spans="1:4">
      <c r="A1418" s="113"/>
      <c r="B1418" s="113"/>
      <c r="C1418" s="114"/>
      <c r="D1418" s="114"/>
    </row>
    <row r="1419" spans="1:4">
      <c r="A1419" s="113"/>
      <c r="B1419" s="113"/>
      <c r="C1419" s="114"/>
      <c r="D1419" s="114"/>
    </row>
    <row r="1420" spans="1:4">
      <c r="A1420" s="113"/>
      <c r="B1420" s="113"/>
      <c r="C1420" s="114"/>
      <c r="D1420" s="114"/>
    </row>
    <row r="1421" spans="1:4">
      <c r="A1421" s="113"/>
      <c r="B1421" s="113"/>
      <c r="C1421" s="114"/>
      <c r="D1421" s="114"/>
    </row>
    <row r="1422" spans="1:4">
      <c r="A1422" s="113"/>
      <c r="B1422" s="113"/>
      <c r="C1422" s="114"/>
      <c r="D1422" s="114"/>
    </row>
    <row r="1423" spans="1:4">
      <c r="A1423" s="113"/>
      <c r="B1423" s="113"/>
      <c r="C1423" s="114"/>
      <c r="D1423" s="114"/>
    </row>
    <row r="1424" spans="1:4">
      <c r="A1424" s="113"/>
      <c r="B1424" s="113"/>
      <c r="C1424" s="114"/>
      <c r="D1424" s="114"/>
    </row>
    <row r="1425" spans="1:4">
      <c r="A1425" s="113"/>
      <c r="B1425" s="113"/>
      <c r="C1425" s="114"/>
      <c r="D1425" s="114"/>
    </row>
    <row r="1426" spans="1:4">
      <c r="A1426" s="113"/>
      <c r="B1426" s="113"/>
      <c r="C1426" s="114"/>
      <c r="D1426" s="114"/>
    </row>
    <row r="1427" spans="1:4">
      <c r="A1427" s="113"/>
      <c r="B1427" s="113"/>
      <c r="C1427" s="114"/>
      <c r="D1427" s="114"/>
    </row>
    <row r="1428" spans="1:4">
      <c r="A1428" s="113"/>
      <c r="B1428" s="113"/>
      <c r="C1428" s="114"/>
      <c r="D1428" s="114"/>
    </row>
    <row r="1429" spans="1:4">
      <c r="A1429" s="113"/>
      <c r="B1429" s="113"/>
      <c r="C1429" s="114"/>
      <c r="D1429" s="114"/>
    </row>
    <row r="1430" spans="1:4">
      <c r="A1430" s="113"/>
      <c r="B1430" s="113"/>
      <c r="C1430" s="114"/>
      <c r="D1430" s="114"/>
    </row>
    <row r="1431" spans="1:4">
      <c r="A1431" s="113"/>
      <c r="B1431" s="113"/>
      <c r="C1431" s="114"/>
      <c r="D1431" s="114"/>
    </row>
    <row r="1432" spans="1:4">
      <c r="A1432" s="113"/>
      <c r="B1432" s="113"/>
      <c r="C1432" s="114"/>
      <c r="D1432" s="114"/>
    </row>
    <row r="1433" spans="1:4">
      <c r="A1433" s="113"/>
      <c r="B1433" s="113"/>
      <c r="C1433" s="114"/>
      <c r="D1433" s="114"/>
    </row>
    <row r="1434" spans="1:4">
      <c r="A1434" s="113"/>
      <c r="B1434" s="113"/>
      <c r="C1434" s="114"/>
      <c r="D1434" s="114"/>
    </row>
    <row r="1435" spans="1:4">
      <c r="A1435" s="113"/>
      <c r="B1435" s="113"/>
      <c r="C1435" s="114"/>
      <c r="D1435" s="114"/>
    </row>
    <row r="1436" spans="1:4">
      <c r="A1436" s="113"/>
      <c r="B1436" s="113"/>
      <c r="C1436" s="114"/>
      <c r="D1436" s="114"/>
    </row>
    <row r="1437" spans="1:4">
      <c r="A1437" s="113"/>
      <c r="B1437" s="113"/>
      <c r="C1437" s="114"/>
      <c r="D1437" s="114"/>
    </row>
    <row r="1438" spans="1:4">
      <c r="A1438" s="113"/>
      <c r="B1438" s="113"/>
      <c r="C1438" s="114"/>
      <c r="D1438" s="114"/>
    </row>
    <row r="1439" spans="1:4">
      <c r="A1439" s="113"/>
      <c r="B1439" s="113"/>
      <c r="C1439" s="114"/>
      <c r="D1439" s="114"/>
    </row>
    <row r="1440" spans="1:4">
      <c r="A1440" s="113"/>
      <c r="B1440" s="113"/>
      <c r="C1440" s="114"/>
      <c r="D1440" s="114"/>
    </row>
    <row r="1441" spans="1:4">
      <c r="A1441" s="113"/>
      <c r="B1441" s="113"/>
      <c r="C1441" s="114"/>
      <c r="D1441" s="114"/>
    </row>
    <row r="1442" spans="1:4">
      <c r="A1442" s="113"/>
      <c r="B1442" s="113"/>
      <c r="C1442" s="114"/>
      <c r="D1442" s="114"/>
    </row>
    <row r="1443" spans="1:4">
      <c r="A1443" s="113"/>
      <c r="B1443" s="113"/>
      <c r="C1443" s="114"/>
      <c r="D1443" s="114"/>
    </row>
    <row r="1444" spans="1:4">
      <c r="A1444" s="113"/>
      <c r="B1444" s="113"/>
      <c r="C1444" s="114"/>
      <c r="D1444" s="114"/>
    </row>
    <row r="1445" spans="1:4">
      <c r="A1445" s="113"/>
      <c r="B1445" s="113"/>
      <c r="C1445" s="114"/>
      <c r="D1445" s="114"/>
    </row>
    <row r="1446" spans="1:4">
      <c r="A1446" s="113"/>
      <c r="B1446" s="113"/>
      <c r="C1446" s="114"/>
      <c r="D1446" s="114"/>
    </row>
    <row r="1447" spans="1:4">
      <c r="A1447" s="113"/>
      <c r="B1447" s="113"/>
      <c r="C1447" s="114"/>
      <c r="D1447" s="114"/>
    </row>
    <row r="1448" spans="1:4">
      <c r="A1448" s="113"/>
      <c r="B1448" s="113"/>
      <c r="C1448" s="114"/>
      <c r="D1448" s="114"/>
    </row>
    <row r="1449" spans="1:4">
      <c r="A1449" s="113"/>
      <c r="B1449" s="113"/>
      <c r="C1449" s="114"/>
      <c r="D1449" s="114"/>
    </row>
    <row r="1450" spans="1:4">
      <c r="A1450" s="113"/>
      <c r="B1450" s="113"/>
      <c r="C1450" s="114"/>
      <c r="D1450" s="114"/>
    </row>
    <row r="1451" spans="1:4">
      <c r="A1451" s="113"/>
      <c r="B1451" s="113"/>
      <c r="C1451" s="114"/>
      <c r="D1451" s="114"/>
    </row>
    <row r="1452" spans="1:4">
      <c r="A1452" s="113"/>
      <c r="B1452" s="113"/>
      <c r="C1452" s="114"/>
      <c r="D1452" s="114"/>
    </row>
    <row r="1453" spans="1:4">
      <c r="A1453" s="113"/>
      <c r="B1453" s="113"/>
      <c r="C1453" s="114"/>
      <c r="D1453" s="114"/>
    </row>
    <row r="1454" spans="1:4">
      <c r="A1454" s="113"/>
      <c r="B1454" s="113"/>
      <c r="C1454" s="114"/>
      <c r="D1454" s="114"/>
    </row>
    <row r="1455" spans="1:4">
      <c r="A1455" s="113"/>
      <c r="B1455" s="113"/>
      <c r="C1455" s="114"/>
      <c r="D1455" s="114"/>
    </row>
    <row r="1456" spans="1:4">
      <c r="A1456" s="113"/>
      <c r="B1456" s="113"/>
      <c r="C1456" s="114"/>
      <c r="D1456" s="114"/>
    </row>
    <row r="1457" spans="1:4">
      <c r="A1457" s="113"/>
      <c r="B1457" s="113"/>
      <c r="C1457" s="114"/>
      <c r="D1457" s="114"/>
    </row>
    <row r="1458" spans="1:4">
      <c r="A1458" s="113"/>
      <c r="B1458" s="113"/>
      <c r="C1458" s="114"/>
      <c r="D1458" s="114"/>
    </row>
    <row r="1459" spans="1:4">
      <c r="A1459" s="113"/>
      <c r="B1459" s="113"/>
      <c r="C1459" s="114"/>
      <c r="D1459" s="114"/>
    </row>
    <row r="1460" spans="1:4">
      <c r="A1460" s="113"/>
      <c r="B1460" s="113"/>
      <c r="C1460" s="114"/>
      <c r="D1460" s="114"/>
    </row>
    <row r="1461" spans="1:4">
      <c r="A1461" s="113"/>
      <c r="B1461" s="113"/>
      <c r="C1461" s="114"/>
      <c r="D1461" s="114"/>
    </row>
    <row r="1462" spans="1:4">
      <c r="A1462" s="113"/>
      <c r="B1462" s="113"/>
      <c r="C1462" s="114"/>
      <c r="D1462" s="114"/>
    </row>
    <row r="1463" spans="1:4">
      <c r="A1463" s="113"/>
      <c r="B1463" s="113"/>
      <c r="C1463" s="114"/>
      <c r="D1463" s="114"/>
    </row>
    <row r="1464" spans="1:4">
      <c r="A1464" s="113"/>
      <c r="B1464" s="113"/>
      <c r="C1464" s="114"/>
      <c r="D1464" s="114"/>
    </row>
    <row r="1465" spans="1:4">
      <c r="A1465" s="113"/>
      <c r="B1465" s="113"/>
      <c r="C1465" s="114"/>
      <c r="D1465" s="114"/>
    </row>
    <row r="1466" spans="1:4">
      <c r="A1466" s="113"/>
      <c r="B1466" s="113"/>
      <c r="C1466" s="114"/>
      <c r="D1466" s="114"/>
    </row>
    <row r="1467" spans="1:4">
      <c r="A1467" s="113"/>
      <c r="B1467" s="113"/>
      <c r="C1467" s="114"/>
      <c r="D1467" s="114"/>
    </row>
    <row r="1468" spans="1:4">
      <c r="A1468" s="113"/>
      <c r="B1468" s="113"/>
      <c r="C1468" s="114"/>
      <c r="D1468" s="114"/>
    </row>
    <row r="1469" spans="1:4">
      <c r="A1469" s="113"/>
      <c r="B1469" s="113"/>
      <c r="C1469" s="114"/>
      <c r="D1469" s="114"/>
    </row>
    <row r="1470" spans="1:4">
      <c r="A1470" s="113"/>
      <c r="B1470" s="113"/>
      <c r="C1470" s="114"/>
      <c r="D1470" s="114"/>
    </row>
    <row r="1471" spans="1:4">
      <c r="A1471" s="113"/>
      <c r="B1471" s="113"/>
      <c r="C1471" s="114"/>
      <c r="D1471" s="114"/>
    </row>
    <row r="1472" spans="1:4">
      <c r="A1472" s="113"/>
      <c r="B1472" s="113"/>
      <c r="C1472" s="114"/>
      <c r="D1472" s="114"/>
    </row>
    <row r="1473" spans="1:4">
      <c r="A1473" s="113"/>
      <c r="B1473" s="113"/>
      <c r="C1473" s="114"/>
      <c r="D1473" s="114"/>
    </row>
    <row r="1474" spans="1:4">
      <c r="A1474" s="113"/>
      <c r="B1474" s="113"/>
      <c r="C1474" s="114"/>
      <c r="D1474" s="114"/>
    </row>
    <row r="1475" spans="1:4">
      <c r="A1475" s="113"/>
      <c r="B1475" s="113"/>
      <c r="C1475" s="114"/>
      <c r="D1475" s="114"/>
    </row>
    <row r="1476" spans="1:4">
      <c r="A1476" s="113"/>
      <c r="B1476" s="113"/>
      <c r="C1476" s="114"/>
      <c r="D1476" s="114"/>
    </row>
    <row r="1477" spans="1:4">
      <c r="A1477" s="113"/>
      <c r="B1477" s="113"/>
      <c r="C1477" s="114"/>
      <c r="D1477" s="114"/>
    </row>
    <row r="1478" spans="1:4">
      <c r="A1478" s="113"/>
      <c r="B1478" s="113"/>
      <c r="C1478" s="114"/>
      <c r="D1478" s="114"/>
    </row>
    <row r="1479" spans="1:4">
      <c r="A1479" s="113"/>
      <c r="B1479" s="113"/>
      <c r="C1479" s="114"/>
      <c r="D1479" s="114"/>
    </row>
    <row r="1480" spans="1:4">
      <c r="A1480" s="113"/>
      <c r="B1480" s="113"/>
      <c r="C1480" s="114"/>
      <c r="D1480" s="114"/>
    </row>
    <row r="1481" spans="1:4">
      <c r="A1481" s="113"/>
      <c r="B1481" s="113"/>
      <c r="C1481" s="114"/>
      <c r="D1481" s="114"/>
    </row>
    <row r="1482" spans="1:4">
      <c r="A1482" s="113"/>
      <c r="B1482" s="113"/>
      <c r="C1482" s="114"/>
      <c r="D1482" s="114"/>
    </row>
    <row r="1483" spans="1:4">
      <c r="A1483" s="113"/>
      <c r="B1483" s="113"/>
      <c r="C1483" s="114"/>
      <c r="D1483" s="114"/>
    </row>
    <row r="1484" spans="1:4">
      <c r="A1484" s="113"/>
      <c r="B1484" s="113"/>
      <c r="C1484" s="114"/>
      <c r="D1484" s="114"/>
    </row>
    <row r="1485" spans="1:4">
      <c r="A1485" s="113"/>
      <c r="B1485" s="113"/>
      <c r="C1485" s="114"/>
      <c r="D1485" s="114"/>
    </row>
    <row r="1486" spans="1:4">
      <c r="A1486" s="113"/>
      <c r="B1486" s="113"/>
      <c r="C1486" s="114"/>
      <c r="D1486" s="114"/>
    </row>
    <row r="1487" spans="1:4">
      <c r="A1487" s="113"/>
      <c r="B1487" s="113"/>
      <c r="C1487" s="114"/>
      <c r="D1487" s="114"/>
    </row>
    <row r="1488" spans="1:4">
      <c r="A1488" s="113"/>
      <c r="B1488" s="113"/>
      <c r="C1488" s="114"/>
      <c r="D1488" s="114"/>
    </row>
    <row r="1489" spans="1:4">
      <c r="A1489" s="113"/>
      <c r="B1489" s="113"/>
      <c r="C1489" s="114"/>
      <c r="D1489" s="114"/>
    </row>
    <row r="1490" spans="1:4">
      <c r="A1490" s="113"/>
      <c r="B1490" s="113"/>
      <c r="C1490" s="114"/>
      <c r="D1490" s="114"/>
    </row>
    <row r="1491" spans="1:4">
      <c r="A1491" s="113"/>
      <c r="B1491" s="113"/>
      <c r="C1491" s="114"/>
      <c r="D1491" s="114"/>
    </row>
    <row r="1492" spans="1:4">
      <c r="A1492" s="113"/>
      <c r="B1492" s="113"/>
      <c r="C1492" s="114"/>
      <c r="D1492" s="114"/>
    </row>
    <row r="1493" spans="1:4">
      <c r="A1493" s="113"/>
      <c r="B1493" s="113"/>
      <c r="C1493" s="114"/>
      <c r="D1493" s="114"/>
    </row>
    <row r="1494" spans="1:4">
      <c r="A1494" s="113"/>
      <c r="B1494" s="113"/>
      <c r="C1494" s="114"/>
      <c r="D1494" s="114"/>
    </row>
    <row r="1495" spans="1:4">
      <c r="A1495" s="113"/>
      <c r="B1495" s="113"/>
      <c r="C1495" s="114"/>
      <c r="D1495" s="114"/>
    </row>
    <row r="1496" spans="1:4">
      <c r="A1496" s="113"/>
      <c r="B1496" s="113"/>
      <c r="C1496" s="114"/>
      <c r="D1496" s="114"/>
    </row>
    <row r="1497" spans="1:4">
      <c r="A1497" s="113"/>
      <c r="B1497" s="113"/>
      <c r="C1497" s="114"/>
      <c r="D1497" s="114"/>
    </row>
    <row r="1498" spans="1:4">
      <c r="A1498" s="113"/>
      <c r="B1498" s="113"/>
      <c r="C1498" s="114"/>
      <c r="D1498" s="114"/>
    </row>
    <row r="1499" spans="1:4">
      <c r="A1499" s="113"/>
      <c r="B1499" s="113"/>
      <c r="C1499" s="114"/>
      <c r="D1499" s="114"/>
    </row>
    <row r="1500" spans="1:4">
      <c r="A1500" s="113"/>
      <c r="B1500" s="113"/>
      <c r="C1500" s="114"/>
      <c r="D1500" s="114"/>
    </row>
    <row r="1501" spans="1:4">
      <c r="A1501" s="113"/>
      <c r="B1501" s="113"/>
      <c r="C1501" s="114"/>
      <c r="D1501" s="114"/>
    </row>
    <row r="1502" spans="1:4">
      <c r="A1502" s="113"/>
      <c r="B1502" s="113"/>
      <c r="C1502" s="114"/>
      <c r="D1502" s="114"/>
    </row>
    <row r="1503" spans="1:4">
      <c r="A1503" s="113"/>
      <c r="B1503" s="113"/>
      <c r="C1503" s="114"/>
      <c r="D1503" s="114"/>
    </row>
    <row r="1504" spans="1:4">
      <c r="A1504" s="113"/>
      <c r="B1504" s="113"/>
      <c r="C1504" s="114"/>
      <c r="D1504" s="114"/>
    </row>
    <row r="1505" spans="1:4">
      <c r="A1505" s="113"/>
      <c r="B1505" s="113"/>
      <c r="C1505" s="114"/>
      <c r="D1505" s="114"/>
    </row>
    <row r="1506" spans="1:4">
      <c r="A1506" s="113"/>
      <c r="B1506" s="113"/>
      <c r="C1506" s="114"/>
      <c r="D1506" s="114"/>
    </row>
    <row r="1507" spans="1:4">
      <c r="A1507" s="113"/>
      <c r="B1507" s="113"/>
      <c r="C1507" s="114"/>
      <c r="D1507" s="114"/>
    </row>
    <row r="1508" spans="1:4">
      <c r="A1508" s="113"/>
      <c r="B1508" s="113"/>
      <c r="C1508" s="114"/>
      <c r="D1508" s="114"/>
    </row>
    <row r="1509" spans="1:4">
      <c r="A1509" s="113"/>
      <c r="B1509" s="113"/>
      <c r="C1509" s="114"/>
      <c r="D1509" s="114"/>
    </row>
    <row r="1510" spans="1:4">
      <c r="A1510" s="113"/>
      <c r="B1510" s="113"/>
      <c r="C1510" s="114"/>
      <c r="D1510" s="114"/>
    </row>
    <row r="1511" spans="1:4">
      <c r="A1511" s="113"/>
      <c r="B1511" s="113"/>
      <c r="C1511" s="114"/>
      <c r="D1511" s="114"/>
    </row>
    <row r="1512" spans="1:4">
      <c r="A1512" s="113"/>
      <c r="B1512" s="113"/>
      <c r="C1512" s="114"/>
      <c r="D1512" s="114"/>
    </row>
    <row r="1513" spans="1:4">
      <c r="A1513" s="113"/>
      <c r="B1513" s="113"/>
      <c r="C1513" s="114"/>
      <c r="D1513" s="114"/>
    </row>
    <row r="1514" spans="1:4">
      <c r="A1514" s="113"/>
      <c r="B1514" s="113"/>
      <c r="C1514" s="114"/>
      <c r="D1514" s="114"/>
    </row>
    <row r="1515" spans="1:4">
      <c r="A1515" s="113"/>
      <c r="B1515" s="113"/>
      <c r="C1515" s="114"/>
      <c r="D1515" s="114"/>
    </row>
    <row r="1516" spans="1:4">
      <c r="A1516" s="113"/>
      <c r="B1516" s="113"/>
      <c r="C1516" s="114"/>
      <c r="D1516" s="114"/>
    </row>
    <row r="1517" spans="1:4">
      <c r="A1517" s="113"/>
      <c r="B1517" s="113"/>
      <c r="C1517" s="114"/>
      <c r="D1517" s="114"/>
    </row>
    <row r="1518" spans="1:4">
      <c r="A1518" s="113"/>
      <c r="B1518" s="113"/>
      <c r="C1518" s="114"/>
      <c r="D1518" s="114"/>
    </row>
    <row r="1519" spans="1:4">
      <c r="A1519" s="113"/>
      <c r="B1519" s="113"/>
      <c r="C1519" s="114"/>
      <c r="D1519" s="114"/>
    </row>
    <row r="1520" spans="1:4">
      <c r="A1520" s="113"/>
      <c r="B1520" s="113"/>
      <c r="C1520" s="114"/>
      <c r="D1520" s="114"/>
    </row>
    <row r="1521" spans="1:4">
      <c r="A1521" s="113"/>
      <c r="B1521" s="113"/>
      <c r="C1521" s="114"/>
      <c r="D1521" s="114"/>
    </row>
    <row r="1522" spans="1:4">
      <c r="A1522" s="113"/>
      <c r="B1522" s="113"/>
      <c r="C1522" s="114"/>
      <c r="D1522" s="114"/>
    </row>
    <row r="1523" spans="1:4">
      <c r="A1523" s="113"/>
      <c r="B1523" s="113"/>
      <c r="C1523" s="114"/>
      <c r="D1523" s="114"/>
    </row>
    <row r="1524" spans="1:4">
      <c r="A1524" s="113"/>
      <c r="B1524" s="113"/>
      <c r="C1524" s="114"/>
      <c r="D1524" s="114"/>
    </row>
    <row r="1525" spans="1:4">
      <c r="A1525" s="113"/>
      <c r="B1525" s="113"/>
      <c r="C1525" s="114"/>
      <c r="D1525" s="114"/>
    </row>
    <row r="1526" spans="1:4">
      <c r="A1526" s="113"/>
      <c r="B1526" s="113"/>
      <c r="C1526" s="114"/>
      <c r="D1526" s="114"/>
    </row>
    <row r="1527" spans="1:4">
      <c r="A1527" s="113"/>
      <c r="B1527" s="113"/>
      <c r="C1527" s="114"/>
      <c r="D1527" s="114"/>
    </row>
    <row r="1528" spans="1:4">
      <c r="A1528" s="113"/>
      <c r="B1528" s="113"/>
      <c r="C1528" s="114"/>
      <c r="D1528" s="114"/>
    </row>
    <row r="1529" spans="1:4">
      <c r="A1529" s="113"/>
      <c r="B1529" s="113"/>
      <c r="C1529" s="114"/>
      <c r="D1529" s="114"/>
    </row>
    <row r="1530" spans="1:4">
      <c r="A1530" s="113"/>
      <c r="B1530" s="113"/>
      <c r="C1530" s="114"/>
      <c r="D1530" s="114"/>
    </row>
    <row r="1531" spans="1:4">
      <c r="A1531" s="113"/>
      <c r="B1531" s="113"/>
      <c r="C1531" s="114"/>
      <c r="D1531" s="114"/>
    </row>
    <row r="1532" spans="1:4">
      <c r="A1532" s="113"/>
      <c r="B1532" s="113"/>
      <c r="C1532" s="114"/>
      <c r="D1532" s="114"/>
    </row>
    <row r="1533" spans="1:4">
      <c r="A1533" s="113"/>
      <c r="B1533" s="113"/>
      <c r="C1533" s="114"/>
      <c r="D1533" s="114"/>
    </row>
    <row r="1534" spans="1:4">
      <c r="A1534" s="113"/>
      <c r="B1534" s="113"/>
      <c r="C1534" s="114"/>
      <c r="D1534" s="114"/>
    </row>
    <row r="1535" spans="1:4">
      <c r="A1535" s="113"/>
      <c r="B1535" s="113"/>
      <c r="C1535" s="114"/>
      <c r="D1535" s="114"/>
    </row>
    <row r="1536" spans="1:4">
      <c r="A1536" s="113"/>
      <c r="B1536" s="113"/>
      <c r="C1536" s="114"/>
      <c r="D1536" s="114"/>
    </row>
    <row r="1537" spans="1:4">
      <c r="A1537" s="113"/>
      <c r="B1537" s="113"/>
      <c r="C1537" s="114"/>
      <c r="D1537" s="114"/>
    </row>
    <row r="1538" spans="1:4">
      <c r="A1538" s="113"/>
      <c r="B1538" s="113"/>
      <c r="C1538" s="114"/>
      <c r="D1538" s="114"/>
    </row>
    <row r="1539" spans="1:4">
      <c r="A1539" s="113"/>
      <c r="B1539" s="113"/>
      <c r="C1539" s="114"/>
      <c r="D1539" s="114"/>
    </row>
    <row r="1540" spans="1:4">
      <c r="A1540" s="113"/>
      <c r="B1540" s="113"/>
      <c r="C1540" s="114"/>
      <c r="D1540" s="114"/>
    </row>
    <row r="1541" spans="1:4">
      <c r="A1541" s="113"/>
      <c r="B1541" s="113"/>
      <c r="C1541" s="114"/>
      <c r="D1541" s="114"/>
    </row>
    <row r="1542" spans="1:4">
      <c r="A1542" s="113"/>
      <c r="B1542" s="113"/>
      <c r="C1542" s="114"/>
      <c r="D1542" s="114"/>
    </row>
    <row r="1543" spans="1:4">
      <c r="A1543" s="113"/>
      <c r="B1543" s="113"/>
      <c r="C1543" s="114"/>
      <c r="D1543" s="114"/>
    </row>
    <row r="1544" spans="1:4">
      <c r="A1544" s="113"/>
      <c r="B1544" s="113"/>
      <c r="C1544" s="114"/>
      <c r="D1544" s="114"/>
    </row>
    <row r="1545" spans="1:4">
      <c r="A1545" s="113"/>
      <c r="B1545" s="113"/>
      <c r="C1545" s="114"/>
      <c r="D1545" s="114"/>
    </row>
    <row r="1546" spans="1:4">
      <c r="A1546" s="113"/>
      <c r="B1546" s="113"/>
      <c r="C1546" s="114"/>
      <c r="D1546" s="114"/>
    </row>
    <row r="1547" spans="1:4">
      <c r="A1547" s="113"/>
      <c r="B1547" s="113"/>
      <c r="C1547" s="114"/>
      <c r="D1547" s="114"/>
    </row>
    <row r="1548" spans="1:4">
      <c r="A1548" s="113"/>
      <c r="B1548" s="113"/>
      <c r="C1548" s="114"/>
      <c r="D1548" s="114"/>
    </row>
    <row r="1549" spans="1:4">
      <c r="A1549" s="113"/>
      <c r="B1549" s="113"/>
      <c r="C1549" s="114"/>
      <c r="D1549" s="114"/>
    </row>
    <row r="1550" spans="1:4">
      <c r="A1550" s="113"/>
      <c r="B1550" s="113"/>
      <c r="C1550" s="114"/>
      <c r="D1550" s="114"/>
    </row>
    <row r="1551" spans="1:4">
      <c r="A1551" s="113"/>
      <c r="B1551" s="113"/>
      <c r="C1551" s="114"/>
      <c r="D1551" s="114"/>
    </row>
    <row r="1552" spans="1:4">
      <c r="A1552" s="113"/>
      <c r="B1552" s="113"/>
      <c r="C1552" s="114"/>
      <c r="D1552" s="114"/>
    </row>
    <row r="1553" spans="1:4">
      <c r="A1553" s="113"/>
      <c r="B1553" s="113"/>
      <c r="C1553" s="114"/>
      <c r="D1553" s="114"/>
    </row>
    <row r="1554" spans="1:4">
      <c r="A1554" s="113"/>
      <c r="B1554" s="113"/>
      <c r="C1554" s="114"/>
      <c r="D1554" s="114"/>
    </row>
    <row r="1555" spans="1:4">
      <c r="A1555" s="113"/>
      <c r="B1555" s="113"/>
      <c r="C1555" s="114"/>
      <c r="D1555" s="114"/>
    </row>
    <row r="1556" spans="1:4">
      <c r="A1556" s="113"/>
      <c r="B1556" s="113"/>
      <c r="C1556" s="114"/>
      <c r="D1556" s="114"/>
    </row>
    <row r="1557" spans="1:4">
      <c r="A1557" s="113"/>
      <c r="B1557" s="113"/>
      <c r="C1557" s="114"/>
      <c r="D1557" s="114"/>
    </row>
    <row r="1558" spans="1:4">
      <c r="A1558" s="113"/>
      <c r="B1558" s="113"/>
      <c r="C1558" s="114"/>
      <c r="D1558" s="114"/>
    </row>
    <row r="1559" spans="1:4">
      <c r="A1559" s="113"/>
      <c r="B1559" s="113"/>
      <c r="C1559" s="114"/>
      <c r="D1559" s="114"/>
    </row>
    <row r="1560" spans="1:4">
      <c r="A1560" s="113"/>
      <c r="B1560" s="113"/>
      <c r="C1560" s="114"/>
      <c r="D1560" s="114"/>
    </row>
    <row r="1561" spans="1:4">
      <c r="A1561" s="113"/>
      <c r="B1561" s="113"/>
      <c r="C1561" s="114"/>
      <c r="D1561" s="114"/>
    </row>
    <row r="1562" spans="1:4">
      <c r="A1562" s="113"/>
      <c r="B1562" s="113"/>
      <c r="C1562" s="114"/>
      <c r="D1562" s="114"/>
    </row>
    <row r="1563" spans="1:4">
      <c r="A1563" s="113"/>
      <c r="B1563" s="113"/>
      <c r="C1563" s="114"/>
      <c r="D1563" s="114"/>
    </row>
    <row r="1564" spans="1:4">
      <c r="A1564" s="113"/>
      <c r="B1564" s="113"/>
      <c r="C1564" s="114"/>
      <c r="D1564" s="114"/>
    </row>
    <row r="1565" spans="1:4">
      <c r="A1565" s="113"/>
      <c r="B1565" s="113"/>
      <c r="C1565" s="114"/>
      <c r="D1565" s="114"/>
    </row>
    <row r="1566" spans="1:4">
      <c r="A1566" s="113"/>
      <c r="B1566" s="113"/>
      <c r="C1566" s="114"/>
      <c r="D1566" s="114"/>
    </row>
    <row r="1567" spans="1:4">
      <c r="A1567" s="113"/>
      <c r="B1567" s="113"/>
      <c r="C1567" s="114"/>
      <c r="D1567" s="114"/>
    </row>
    <row r="1568" spans="1:4">
      <c r="A1568" s="113"/>
      <c r="B1568" s="113"/>
      <c r="C1568" s="114"/>
      <c r="D1568" s="114"/>
    </row>
    <row r="1569" spans="1:4">
      <c r="A1569" s="113"/>
      <c r="B1569" s="113"/>
      <c r="C1569" s="114"/>
      <c r="D1569" s="114"/>
    </row>
    <row r="1570" spans="1:4">
      <c r="A1570" s="113"/>
      <c r="B1570" s="113"/>
      <c r="C1570" s="114"/>
      <c r="D1570" s="114"/>
    </row>
    <row r="1571" spans="1:4">
      <c r="A1571" s="113"/>
      <c r="B1571" s="113"/>
      <c r="C1571" s="114"/>
      <c r="D1571" s="114"/>
    </row>
    <row r="1572" spans="1:4">
      <c r="A1572" s="113"/>
      <c r="B1572" s="113"/>
      <c r="C1572" s="114"/>
      <c r="D1572" s="114"/>
    </row>
    <row r="1573" spans="1:4">
      <c r="A1573" s="113"/>
      <c r="B1573" s="113"/>
      <c r="C1573" s="114"/>
      <c r="D1573" s="114"/>
    </row>
    <row r="1574" spans="1:4">
      <c r="A1574" s="113"/>
      <c r="B1574" s="113"/>
      <c r="C1574" s="114"/>
      <c r="D1574" s="114"/>
    </row>
    <row r="1575" spans="1:4">
      <c r="A1575" s="113"/>
      <c r="B1575" s="113"/>
      <c r="C1575" s="114"/>
      <c r="D1575" s="114"/>
    </row>
    <row r="1576" spans="1:4">
      <c r="A1576" s="113"/>
      <c r="B1576" s="113"/>
      <c r="C1576" s="114"/>
      <c r="D1576" s="114"/>
    </row>
    <row r="1577" spans="1:4">
      <c r="A1577" s="113"/>
      <c r="B1577" s="113"/>
      <c r="C1577" s="114"/>
      <c r="D1577" s="114"/>
    </row>
    <row r="1578" spans="1:4">
      <c r="A1578" s="113"/>
      <c r="B1578" s="113"/>
      <c r="C1578" s="114"/>
      <c r="D1578" s="114"/>
    </row>
    <row r="1579" spans="1:4">
      <c r="A1579" s="113"/>
      <c r="B1579" s="113"/>
      <c r="C1579" s="114"/>
      <c r="D1579" s="114"/>
    </row>
    <row r="1580" spans="1:4">
      <c r="A1580" s="113"/>
      <c r="B1580" s="113"/>
      <c r="C1580" s="114"/>
      <c r="D1580" s="114"/>
    </row>
    <row r="1581" spans="1:4">
      <c r="A1581" s="113"/>
      <c r="B1581" s="113"/>
      <c r="C1581" s="114"/>
      <c r="D1581" s="114"/>
    </row>
    <row r="1582" spans="1:4">
      <c r="A1582" s="113"/>
      <c r="B1582" s="113"/>
      <c r="C1582" s="114"/>
      <c r="D1582" s="114"/>
    </row>
    <row r="1583" spans="1:4">
      <c r="A1583" s="113"/>
      <c r="B1583" s="113"/>
      <c r="C1583" s="114"/>
      <c r="D1583" s="114"/>
    </row>
    <row r="1584" spans="1:4">
      <c r="A1584" s="113"/>
      <c r="B1584" s="113"/>
      <c r="C1584" s="114"/>
      <c r="D1584" s="114"/>
    </row>
    <row r="1585" spans="1:4">
      <c r="A1585" s="113"/>
      <c r="B1585" s="113"/>
      <c r="C1585" s="114"/>
      <c r="D1585" s="114"/>
    </row>
    <row r="1586" spans="1:4">
      <c r="A1586" s="113"/>
      <c r="B1586" s="113"/>
      <c r="C1586" s="114"/>
      <c r="D1586" s="114"/>
    </row>
    <row r="1587" spans="1:4">
      <c r="A1587" s="113"/>
      <c r="B1587" s="113"/>
      <c r="C1587" s="114"/>
      <c r="D1587" s="114"/>
    </row>
    <row r="1588" spans="1:4">
      <c r="A1588" s="113"/>
      <c r="B1588" s="113"/>
      <c r="C1588" s="114"/>
      <c r="D1588" s="114"/>
    </row>
    <row r="1589" spans="1:4">
      <c r="A1589" s="113"/>
      <c r="B1589" s="113"/>
      <c r="C1589" s="114"/>
      <c r="D1589" s="114"/>
    </row>
    <row r="1590" spans="1:4">
      <c r="A1590" s="113"/>
      <c r="B1590" s="113"/>
      <c r="C1590" s="114"/>
      <c r="D1590" s="114"/>
    </row>
    <row r="1591" spans="1:4">
      <c r="A1591" s="113"/>
      <c r="B1591" s="113"/>
      <c r="C1591" s="114"/>
      <c r="D1591" s="114"/>
    </row>
    <row r="1592" spans="1:4">
      <c r="A1592" s="113"/>
      <c r="B1592" s="113"/>
      <c r="C1592" s="114"/>
      <c r="D1592" s="114"/>
    </row>
    <row r="1593" spans="1:4">
      <c r="A1593" s="113"/>
      <c r="B1593" s="113"/>
      <c r="C1593" s="114"/>
      <c r="D1593" s="114"/>
    </row>
    <row r="1594" spans="1:4">
      <c r="A1594" s="113"/>
      <c r="B1594" s="113"/>
      <c r="C1594" s="114"/>
      <c r="D1594" s="114"/>
    </row>
    <row r="1595" spans="1:4">
      <c r="A1595" s="113"/>
      <c r="B1595" s="113"/>
      <c r="C1595" s="114"/>
      <c r="D1595" s="114"/>
    </row>
    <row r="1596" spans="1:4">
      <c r="A1596" s="113"/>
      <c r="B1596" s="113"/>
      <c r="C1596" s="114"/>
      <c r="D1596" s="114"/>
    </row>
    <row r="1597" spans="1:4">
      <c r="A1597" s="113"/>
      <c r="B1597" s="113"/>
      <c r="C1597" s="114"/>
      <c r="D1597" s="114"/>
    </row>
    <row r="1598" spans="1:4">
      <c r="A1598" s="113"/>
      <c r="B1598" s="113"/>
      <c r="C1598" s="114"/>
      <c r="D1598" s="114"/>
    </row>
    <row r="1599" spans="1:4">
      <c r="A1599" s="113"/>
      <c r="B1599" s="113"/>
      <c r="C1599" s="114"/>
      <c r="D1599" s="114"/>
    </row>
    <row r="1600" spans="1:4">
      <c r="A1600" s="113"/>
      <c r="B1600" s="113"/>
      <c r="C1600" s="114"/>
      <c r="D1600" s="114"/>
    </row>
    <row r="1601" spans="1:4">
      <c r="A1601" s="113"/>
      <c r="B1601" s="113"/>
      <c r="C1601" s="114"/>
      <c r="D1601" s="114"/>
    </row>
    <row r="1602" spans="1:4">
      <c r="A1602" s="113"/>
      <c r="B1602" s="113"/>
      <c r="C1602" s="114"/>
      <c r="D1602" s="114"/>
    </row>
    <row r="1603" spans="1:4">
      <c r="A1603" s="113"/>
      <c r="B1603" s="113"/>
      <c r="C1603" s="114"/>
      <c r="D1603" s="114"/>
    </row>
    <row r="1604" spans="1:4">
      <c r="A1604" s="113"/>
      <c r="B1604" s="113"/>
      <c r="C1604" s="114"/>
      <c r="D1604" s="114"/>
    </row>
    <row r="1605" spans="1:4">
      <c r="A1605" s="113"/>
      <c r="B1605" s="113"/>
      <c r="C1605" s="114"/>
      <c r="D1605" s="114"/>
    </row>
    <row r="1606" spans="1:4">
      <c r="A1606" s="113"/>
      <c r="B1606" s="113"/>
      <c r="C1606" s="114"/>
      <c r="D1606" s="114"/>
    </row>
    <row r="1607" spans="1:4">
      <c r="A1607" s="113"/>
      <c r="B1607" s="113"/>
      <c r="C1607" s="114"/>
      <c r="D1607" s="114"/>
    </row>
    <row r="1608" spans="1:4">
      <c r="A1608" s="113"/>
      <c r="B1608" s="113"/>
      <c r="C1608" s="114"/>
      <c r="D1608" s="114"/>
    </row>
    <row r="1609" spans="1:4">
      <c r="A1609" s="113"/>
      <c r="B1609" s="113"/>
      <c r="C1609" s="114"/>
      <c r="D1609" s="114"/>
    </row>
    <row r="1610" spans="1:4">
      <c r="A1610" s="113"/>
      <c r="B1610" s="113"/>
      <c r="C1610" s="114"/>
      <c r="D1610" s="114"/>
    </row>
    <row r="1611" spans="1:4">
      <c r="A1611" s="113"/>
      <c r="B1611" s="113"/>
      <c r="C1611" s="114"/>
      <c r="D1611" s="114"/>
    </row>
    <row r="1612" spans="1:4">
      <c r="A1612" s="113"/>
      <c r="B1612" s="113"/>
      <c r="C1612" s="114"/>
      <c r="D1612" s="114"/>
    </row>
    <row r="1613" spans="1:4">
      <c r="A1613" s="113"/>
      <c r="B1613" s="113"/>
      <c r="C1613" s="114"/>
      <c r="D1613" s="114"/>
    </row>
    <row r="1614" spans="1:4">
      <c r="A1614" s="113"/>
      <c r="B1614" s="113"/>
      <c r="C1614" s="114"/>
      <c r="D1614" s="114"/>
    </row>
    <row r="1615" spans="1:4">
      <c r="A1615" s="113"/>
      <c r="B1615" s="113"/>
      <c r="C1615" s="114"/>
      <c r="D1615" s="114"/>
    </row>
    <row r="1616" spans="1:4">
      <c r="A1616" s="113"/>
      <c r="B1616" s="113"/>
      <c r="C1616" s="114"/>
      <c r="D1616" s="114"/>
    </row>
    <row r="1617" spans="1:4">
      <c r="A1617" s="113"/>
      <c r="B1617" s="113"/>
      <c r="C1617" s="114"/>
      <c r="D1617" s="114"/>
    </row>
    <row r="1618" spans="1:4">
      <c r="A1618" s="113"/>
      <c r="B1618" s="113"/>
      <c r="C1618" s="114"/>
      <c r="D1618" s="114"/>
    </row>
    <row r="1619" spans="1:4">
      <c r="A1619" s="113"/>
      <c r="B1619" s="113"/>
      <c r="C1619" s="114"/>
      <c r="D1619" s="114"/>
    </row>
    <row r="1620" spans="1:4">
      <c r="A1620" s="113"/>
      <c r="B1620" s="113"/>
      <c r="C1620" s="114"/>
      <c r="D1620" s="114"/>
    </row>
    <row r="1621" spans="1:4">
      <c r="A1621" s="113"/>
      <c r="B1621" s="113"/>
      <c r="C1621" s="114"/>
      <c r="D1621" s="114"/>
    </row>
    <row r="1622" spans="1:4">
      <c r="A1622" s="113"/>
      <c r="B1622" s="113"/>
      <c r="C1622" s="114"/>
      <c r="D1622" s="114"/>
    </row>
    <row r="1623" spans="1:4">
      <c r="A1623" s="113"/>
      <c r="B1623" s="113"/>
      <c r="C1623" s="114"/>
      <c r="D1623" s="114"/>
    </row>
    <row r="1624" spans="1:4">
      <c r="A1624" s="113"/>
      <c r="B1624" s="113"/>
      <c r="C1624" s="114"/>
      <c r="D1624" s="114"/>
    </row>
    <row r="1625" spans="1:4">
      <c r="A1625" s="113"/>
      <c r="B1625" s="113"/>
      <c r="C1625" s="114"/>
      <c r="D1625" s="114"/>
    </row>
    <row r="1626" spans="1:4">
      <c r="A1626" s="113"/>
      <c r="B1626" s="113"/>
      <c r="C1626" s="114"/>
      <c r="D1626" s="114"/>
    </row>
    <row r="1627" spans="1:4">
      <c r="A1627" s="113"/>
      <c r="B1627" s="113"/>
      <c r="C1627" s="114"/>
      <c r="D1627" s="114"/>
    </row>
    <row r="1628" spans="1:4">
      <c r="A1628" s="113"/>
      <c r="B1628" s="113"/>
      <c r="C1628" s="114"/>
      <c r="D1628" s="114"/>
    </row>
    <row r="1629" spans="1:4">
      <c r="A1629" s="113"/>
      <c r="B1629" s="113"/>
      <c r="C1629" s="114"/>
      <c r="D1629" s="114"/>
    </row>
    <row r="1630" spans="1:4">
      <c r="A1630" s="113"/>
      <c r="B1630" s="113"/>
      <c r="C1630" s="114"/>
      <c r="D1630" s="114"/>
    </row>
    <row r="1631" spans="1:4">
      <c r="A1631" s="113"/>
      <c r="B1631" s="113"/>
      <c r="C1631" s="114"/>
      <c r="D1631" s="114"/>
    </row>
    <row r="1632" spans="1:4">
      <c r="A1632" s="113"/>
      <c r="B1632" s="113"/>
      <c r="C1632" s="114"/>
      <c r="D1632" s="114"/>
    </row>
    <row r="1633" spans="1:4">
      <c r="A1633" s="113"/>
      <c r="B1633" s="113"/>
      <c r="C1633" s="114"/>
      <c r="D1633" s="114"/>
    </row>
    <row r="1634" spans="1:4">
      <c r="A1634" s="113"/>
      <c r="B1634" s="113"/>
      <c r="C1634" s="114"/>
      <c r="D1634" s="114"/>
    </row>
    <row r="1635" spans="1:4">
      <c r="A1635" s="113"/>
      <c r="B1635" s="113"/>
      <c r="C1635" s="114"/>
      <c r="D1635" s="114"/>
    </row>
    <row r="1636" spans="1:4">
      <c r="A1636" s="113"/>
      <c r="B1636" s="113"/>
      <c r="C1636" s="114"/>
      <c r="D1636" s="114"/>
    </row>
    <row r="1637" spans="1:4">
      <c r="A1637" s="113"/>
      <c r="B1637" s="113"/>
      <c r="C1637" s="114"/>
      <c r="D1637" s="114"/>
    </row>
    <row r="1638" spans="1:4">
      <c r="A1638" s="113"/>
      <c r="B1638" s="113"/>
      <c r="C1638" s="114"/>
      <c r="D1638" s="114"/>
    </row>
    <row r="1639" spans="1:4">
      <c r="A1639" s="113"/>
      <c r="B1639" s="113"/>
      <c r="C1639" s="114"/>
      <c r="D1639" s="114"/>
    </row>
    <row r="1640" spans="1:4">
      <c r="A1640" s="113"/>
      <c r="B1640" s="113"/>
      <c r="C1640" s="114"/>
      <c r="D1640" s="114"/>
    </row>
    <row r="1641" spans="1:4">
      <c r="A1641" s="113"/>
      <c r="B1641" s="113"/>
      <c r="C1641" s="114"/>
      <c r="D1641" s="114"/>
    </row>
    <row r="1642" spans="1:4">
      <c r="A1642" s="113"/>
      <c r="B1642" s="113"/>
      <c r="C1642" s="114"/>
      <c r="D1642" s="114"/>
    </row>
    <row r="1643" spans="1:4">
      <c r="A1643" s="113"/>
      <c r="B1643" s="113"/>
      <c r="C1643" s="114"/>
      <c r="D1643" s="114"/>
    </row>
    <row r="1644" spans="1:4">
      <c r="A1644" s="113"/>
      <c r="B1644" s="113"/>
      <c r="C1644" s="114"/>
      <c r="D1644" s="114"/>
    </row>
    <row r="1645" spans="1:4">
      <c r="A1645" s="113"/>
      <c r="B1645" s="113"/>
      <c r="C1645" s="114"/>
      <c r="D1645" s="114"/>
    </row>
    <row r="1646" spans="1:4">
      <c r="A1646" s="113"/>
      <c r="B1646" s="113"/>
      <c r="C1646" s="114"/>
      <c r="D1646" s="114"/>
    </row>
    <row r="1647" spans="1:4">
      <c r="A1647" s="113"/>
      <c r="B1647" s="113"/>
      <c r="C1647" s="114"/>
      <c r="D1647" s="114"/>
    </row>
    <row r="1648" spans="1:4">
      <c r="A1648" s="113"/>
      <c r="B1648" s="113"/>
      <c r="C1648" s="114"/>
      <c r="D1648" s="114"/>
    </row>
    <row r="1649" spans="1:4">
      <c r="A1649" s="113"/>
      <c r="B1649" s="113"/>
      <c r="C1649" s="114"/>
      <c r="D1649" s="114"/>
    </row>
    <row r="1650" spans="1:4">
      <c r="A1650" s="113"/>
      <c r="B1650" s="113"/>
      <c r="C1650" s="114"/>
      <c r="D1650" s="114"/>
    </row>
    <row r="1651" spans="1:4">
      <c r="A1651" s="113"/>
      <c r="B1651" s="113"/>
      <c r="C1651" s="114"/>
      <c r="D1651" s="114"/>
    </row>
    <row r="1652" spans="1:4">
      <c r="A1652" s="113"/>
      <c r="B1652" s="113"/>
      <c r="C1652" s="114"/>
      <c r="D1652" s="114"/>
    </row>
    <row r="1653" spans="1:4">
      <c r="A1653" s="113"/>
      <c r="B1653" s="113"/>
      <c r="C1653" s="114"/>
      <c r="D1653" s="114"/>
    </row>
    <row r="1654" spans="1:4">
      <c r="A1654" s="113"/>
      <c r="B1654" s="113"/>
      <c r="C1654" s="114"/>
      <c r="D1654" s="114"/>
    </row>
    <row r="1655" spans="1:4">
      <c r="A1655" s="113"/>
      <c r="B1655" s="113"/>
      <c r="C1655" s="114"/>
      <c r="D1655" s="114"/>
    </row>
    <row r="1656" spans="1:4">
      <c r="A1656" s="113"/>
      <c r="B1656" s="113"/>
      <c r="C1656" s="114"/>
      <c r="D1656" s="114"/>
    </row>
    <row r="1657" spans="1:4">
      <c r="A1657" s="113"/>
      <c r="B1657" s="113"/>
      <c r="C1657" s="114"/>
      <c r="D1657" s="114"/>
    </row>
    <row r="1658" spans="1:4">
      <c r="A1658" s="113"/>
      <c r="B1658" s="113"/>
      <c r="C1658" s="114"/>
      <c r="D1658" s="114"/>
    </row>
    <row r="1659" spans="1:4">
      <c r="A1659" s="113"/>
      <c r="B1659" s="113"/>
      <c r="C1659" s="114"/>
      <c r="D1659" s="114"/>
    </row>
    <row r="1660" spans="1:4">
      <c r="A1660" s="113"/>
      <c r="B1660" s="113"/>
      <c r="C1660" s="114"/>
      <c r="D1660" s="114"/>
    </row>
    <row r="1661" spans="1:4">
      <c r="A1661" s="113"/>
      <c r="B1661" s="113"/>
      <c r="C1661" s="114"/>
      <c r="D1661" s="114"/>
    </row>
    <row r="1662" spans="1:4">
      <c r="A1662" s="113"/>
      <c r="B1662" s="113"/>
      <c r="C1662" s="114"/>
      <c r="D1662" s="114"/>
    </row>
    <row r="1663" spans="1:4">
      <c r="A1663" s="113"/>
      <c r="B1663" s="113"/>
      <c r="C1663" s="114"/>
      <c r="D1663" s="114"/>
    </row>
    <row r="1664" spans="1:4">
      <c r="A1664" s="113"/>
      <c r="B1664" s="113"/>
      <c r="C1664" s="114"/>
      <c r="D1664" s="114"/>
    </row>
    <row r="1665" spans="1:4">
      <c r="A1665" s="113"/>
      <c r="B1665" s="113"/>
      <c r="C1665" s="114"/>
      <c r="D1665" s="114"/>
    </row>
    <row r="1666" spans="1:4">
      <c r="A1666" s="113"/>
      <c r="B1666" s="113"/>
      <c r="C1666" s="114"/>
      <c r="D1666" s="114"/>
    </row>
    <row r="1667" spans="1:4">
      <c r="A1667" s="113"/>
      <c r="B1667" s="113"/>
      <c r="C1667" s="114"/>
      <c r="D1667" s="114"/>
    </row>
    <row r="1668" spans="1:4">
      <c r="A1668" s="113"/>
      <c r="B1668" s="113"/>
      <c r="C1668" s="114"/>
      <c r="D1668" s="114"/>
    </row>
    <row r="1669" spans="1:4">
      <c r="A1669" s="113"/>
      <c r="B1669" s="113"/>
      <c r="C1669" s="114"/>
      <c r="D1669" s="114"/>
    </row>
    <row r="1670" spans="1:4">
      <c r="A1670" s="113"/>
      <c r="B1670" s="113"/>
      <c r="C1670" s="114"/>
      <c r="D1670" s="114"/>
    </row>
    <row r="1671" spans="1:4">
      <c r="A1671" s="113"/>
      <c r="B1671" s="113"/>
      <c r="C1671" s="114"/>
      <c r="D1671" s="114"/>
    </row>
    <row r="1672" spans="1:4">
      <c r="A1672" s="113"/>
      <c r="B1672" s="113"/>
      <c r="C1672" s="114"/>
      <c r="D1672" s="114"/>
    </row>
    <row r="1673" spans="1:4">
      <c r="A1673" s="113"/>
      <c r="B1673" s="113"/>
      <c r="C1673" s="114"/>
      <c r="D1673" s="114"/>
    </row>
    <row r="1674" spans="1:4">
      <c r="A1674" s="113"/>
      <c r="B1674" s="113"/>
      <c r="C1674" s="114"/>
      <c r="D1674" s="114"/>
    </row>
    <row r="1675" spans="1:4">
      <c r="A1675" s="113"/>
      <c r="B1675" s="113"/>
      <c r="C1675" s="114"/>
      <c r="D1675" s="114"/>
    </row>
    <row r="1676" spans="1:4">
      <c r="A1676" s="113"/>
      <c r="B1676" s="113"/>
      <c r="C1676" s="114"/>
      <c r="D1676" s="114"/>
    </row>
    <row r="1677" spans="1:4">
      <c r="A1677" s="113"/>
      <c r="B1677" s="113"/>
      <c r="C1677" s="114"/>
      <c r="D1677" s="114"/>
    </row>
    <row r="1678" spans="1:4">
      <c r="A1678" s="113"/>
      <c r="B1678" s="113"/>
      <c r="C1678" s="114"/>
      <c r="D1678" s="114"/>
    </row>
    <row r="1679" spans="1:4">
      <c r="A1679" s="113"/>
      <c r="B1679" s="113"/>
      <c r="C1679" s="114"/>
      <c r="D1679" s="114"/>
    </row>
    <row r="1680" spans="1:4">
      <c r="A1680" s="113"/>
      <c r="B1680" s="113"/>
      <c r="C1680" s="114"/>
      <c r="D1680" s="114"/>
    </row>
    <row r="1681" spans="1:4">
      <c r="A1681" s="113"/>
      <c r="B1681" s="113"/>
      <c r="C1681" s="114"/>
      <c r="D1681" s="114"/>
    </row>
    <row r="1682" spans="1:4">
      <c r="A1682" s="113"/>
      <c r="B1682" s="113"/>
      <c r="C1682" s="114"/>
      <c r="D1682" s="114"/>
    </row>
    <row r="1683" spans="1:4">
      <c r="A1683" s="113"/>
      <c r="B1683" s="113"/>
      <c r="C1683" s="114"/>
      <c r="D1683" s="114"/>
    </row>
    <row r="1684" spans="1:4">
      <c r="A1684" s="113"/>
      <c r="B1684" s="113"/>
      <c r="C1684" s="114"/>
      <c r="D1684" s="114"/>
    </row>
    <row r="1685" spans="1:4">
      <c r="A1685" s="113"/>
      <c r="B1685" s="113"/>
      <c r="C1685" s="114"/>
      <c r="D1685" s="114"/>
    </row>
    <row r="1686" spans="1:4">
      <c r="A1686" s="113"/>
      <c r="B1686" s="113"/>
      <c r="C1686" s="114"/>
      <c r="D1686" s="114"/>
    </row>
    <row r="1687" spans="1:4">
      <c r="A1687" s="113"/>
      <c r="B1687" s="113"/>
      <c r="C1687" s="114"/>
      <c r="D1687" s="114"/>
    </row>
    <row r="1688" spans="1:4">
      <c r="A1688" s="113"/>
      <c r="B1688" s="113"/>
      <c r="C1688" s="114"/>
      <c r="D1688" s="114"/>
    </row>
    <row r="1689" spans="1:4">
      <c r="A1689" s="113"/>
      <c r="B1689" s="113"/>
      <c r="C1689" s="114"/>
      <c r="D1689" s="114"/>
    </row>
    <row r="1690" spans="1:4">
      <c r="A1690" s="113"/>
      <c r="B1690" s="113"/>
      <c r="C1690" s="114"/>
      <c r="D1690" s="114"/>
    </row>
    <row r="1691" spans="1:4">
      <c r="A1691" s="113"/>
      <c r="B1691" s="113"/>
      <c r="C1691" s="114"/>
      <c r="D1691" s="114"/>
    </row>
    <row r="1692" spans="1:4">
      <c r="A1692" s="113"/>
      <c r="B1692" s="113"/>
      <c r="C1692" s="114"/>
      <c r="D1692" s="114"/>
    </row>
    <row r="1693" spans="1:4">
      <c r="A1693" s="113"/>
      <c r="B1693" s="113"/>
      <c r="C1693" s="114"/>
      <c r="D1693" s="114"/>
    </row>
    <row r="1694" spans="1:4">
      <c r="A1694" s="113"/>
      <c r="B1694" s="113"/>
      <c r="C1694" s="114"/>
      <c r="D1694" s="114"/>
    </row>
    <row r="1695" spans="1:4">
      <c r="A1695" s="113"/>
      <c r="B1695" s="113"/>
      <c r="C1695" s="114"/>
      <c r="D1695" s="114"/>
    </row>
    <row r="1696" spans="1:4">
      <c r="A1696" s="113"/>
      <c r="B1696" s="113"/>
      <c r="C1696" s="114"/>
      <c r="D1696" s="114"/>
    </row>
    <row r="1697" spans="1:4">
      <c r="A1697" s="113"/>
      <c r="B1697" s="113"/>
      <c r="C1697" s="114"/>
      <c r="D1697" s="114"/>
    </row>
    <row r="1698" spans="1:4">
      <c r="A1698" s="113"/>
      <c r="B1698" s="113"/>
      <c r="C1698" s="114"/>
      <c r="D1698" s="114"/>
    </row>
    <row r="1699" spans="1:4">
      <c r="A1699" s="113"/>
      <c r="B1699" s="113"/>
      <c r="C1699" s="114"/>
      <c r="D1699" s="114"/>
    </row>
    <row r="1700" spans="1:4">
      <c r="A1700" s="113"/>
      <c r="B1700" s="113"/>
      <c r="C1700" s="114"/>
      <c r="D1700" s="114"/>
    </row>
    <row r="1701" spans="1:4">
      <c r="A1701" s="113"/>
      <c r="B1701" s="113"/>
      <c r="C1701" s="114"/>
      <c r="D1701" s="114"/>
    </row>
    <row r="1702" spans="1:4">
      <c r="A1702" s="113"/>
      <c r="B1702" s="113"/>
      <c r="C1702" s="114"/>
      <c r="D1702" s="114"/>
    </row>
    <row r="1703" spans="1:4">
      <c r="A1703" s="113"/>
      <c r="B1703" s="113"/>
      <c r="C1703" s="114"/>
      <c r="D1703" s="114"/>
    </row>
    <row r="1704" spans="1:4">
      <c r="A1704" s="113"/>
      <c r="B1704" s="113"/>
      <c r="C1704" s="114"/>
      <c r="D1704" s="114"/>
    </row>
    <row r="1705" spans="1:4">
      <c r="A1705" s="113"/>
      <c r="B1705" s="113"/>
      <c r="C1705" s="114"/>
      <c r="D1705" s="114"/>
    </row>
    <row r="1706" spans="1:4">
      <c r="A1706" s="113"/>
      <c r="B1706" s="113"/>
      <c r="C1706" s="114"/>
      <c r="D1706" s="114"/>
    </row>
    <row r="1707" spans="1:4">
      <c r="A1707" s="113"/>
      <c r="B1707" s="113"/>
      <c r="C1707" s="114"/>
      <c r="D1707" s="114"/>
    </row>
    <row r="1708" spans="1:4">
      <c r="A1708" s="113"/>
      <c r="B1708" s="113"/>
      <c r="C1708" s="114"/>
      <c r="D1708" s="114"/>
    </row>
    <row r="1709" spans="1:4">
      <c r="A1709" s="113"/>
      <c r="B1709" s="113"/>
      <c r="C1709" s="114"/>
      <c r="D1709" s="114"/>
    </row>
    <row r="1710" spans="1:4">
      <c r="A1710" s="113"/>
      <c r="B1710" s="113"/>
      <c r="C1710" s="114"/>
      <c r="D1710" s="114"/>
    </row>
    <row r="1711" spans="1:4">
      <c r="A1711" s="113"/>
      <c r="B1711" s="113"/>
      <c r="C1711" s="114"/>
      <c r="D1711" s="114"/>
    </row>
    <row r="1712" spans="1:4">
      <c r="A1712" s="113"/>
      <c r="B1712" s="113"/>
      <c r="C1712" s="114"/>
      <c r="D1712" s="114"/>
    </row>
    <row r="1713" spans="1:4">
      <c r="A1713" s="113"/>
      <c r="B1713" s="113"/>
      <c r="C1713" s="114"/>
      <c r="D1713" s="114"/>
    </row>
    <row r="1714" spans="1:4">
      <c r="A1714" s="113"/>
      <c r="B1714" s="113"/>
      <c r="C1714" s="114"/>
      <c r="D1714" s="114"/>
    </row>
    <row r="1715" spans="1:4">
      <c r="A1715" s="113"/>
      <c r="B1715" s="113"/>
      <c r="C1715" s="114"/>
      <c r="D1715" s="114"/>
    </row>
    <row r="1716" spans="1:4">
      <c r="A1716" s="113"/>
      <c r="B1716" s="113"/>
      <c r="C1716" s="114"/>
      <c r="D1716" s="114"/>
    </row>
    <row r="1717" spans="1:4">
      <c r="A1717" s="113"/>
      <c r="B1717" s="113"/>
      <c r="C1717" s="114"/>
      <c r="D1717" s="114"/>
    </row>
    <row r="1718" spans="1:4">
      <c r="A1718" s="113"/>
      <c r="B1718" s="113"/>
      <c r="C1718" s="114"/>
      <c r="D1718" s="114"/>
    </row>
    <row r="1719" spans="1:4">
      <c r="A1719" s="113"/>
      <c r="B1719" s="113"/>
      <c r="C1719" s="114"/>
      <c r="D1719" s="114"/>
    </row>
    <row r="1720" spans="1:4">
      <c r="A1720" s="113"/>
      <c r="B1720" s="113"/>
      <c r="C1720" s="114"/>
      <c r="D1720" s="114"/>
    </row>
    <row r="1721" spans="1:4">
      <c r="A1721" s="113"/>
      <c r="B1721" s="113"/>
      <c r="C1721" s="114"/>
      <c r="D1721" s="114"/>
    </row>
    <row r="1722" spans="1:4">
      <c r="A1722" s="113"/>
      <c r="B1722" s="113"/>
      <c r="C1722" s="114"/>
      <c r="D1722" s="114"/>
    </row>
    <row r="1723" spans="1:4">
      <c r="A1723" s="113"/>
      <c r="B1723" s="113"/>
      <c r="C1723" s="114"/>
      <c r="D1723" s="114"/>
    </row>
    <row r="1724" spans="1:4">
      <c r="A1724" s="113"/>
      <c r="B1724" s="113"/>
      <c r="C1724" s="114"/>
      <c r="D1724" s="114"/>
    </row>
    <row r="1725" spans="1:4">
      <c r="A1725" s="113"/>
      <c r="B1725" s="113"/>
      <c r="C1725" s="114"/>
      <c r="D1725" s="114"/>
    </row>
    <row r="1726" spans="1:4">
      <c r="A1726" s="113"/>
      <c r="B1726" s="113"/>
      <c r="C1726" s="114"/>
      <c r="D1726" s="114"/>
    </row>
    <row r="1727" spans="1:4">
      <c r="A1727" s="113"/>
      <c r="B1727" s="113"/>
      <c r="C1727" s="114"/>
      <c r="D1727" s="114"/>
    </row>
    <row r="1728" spans="1:4">
      <c r="A1728" s="113"/>
      <c r="B1728" s="113"/>
      <c r="C1728" s="114"/>
      <c r="D1728" s="114"/>
    </row>
    <row r="1729" spans="1:4">
      <c r="A1729" s="113"/>
      <c r="B1729" s="113"/>
      <c r="C1729" s="114"/>
      <c r="D1729" s="114"/>
    </row>
    <row r="1730" spans="1:4">
      <c r="A1730" s="113"/>
      <c r="B1730" s="113"/>
      <c r="C1730" s="114"/>
      <c r="D1730" s="114"/>
    </row>
    <row r="1731" spans="1:4">
      <c r="A1731" s="113"/>
      <c r="B1731" s="113"/>
      <c r="C1731" s="114"/>
      <c r="D1731" s="114"/>
    </row>
    <row r="1732" spans="1:4">
      <c r="A1732" s="113"/>
      <c r="B1732" s="113"/>
      <c r="C1732" s="114"/>
      <c r="D1732" s="114"/>
    </row>
    <row r="1733" spans="1:4">
      <c r="A1733" s="113"/>
      <c r="B1733" s="113"/>
      <c r="C1733" s="114"/>
      <c r="D1733" s="114"/>
    </row>
    <row r="1734" spans="1:4">
      <c r="A1734" s="113"/>
      <c r="B1734" s="113"/>
      <c r="C1734" s="114"/>
      <c r="D1734" s="114"/>
    </row>
    <row r="1735" spans="1:4">
      <c r="A1735" s="113"/>
      <c r="B1735" s="113"/>
      <c r="C1735" s="114"/>
      <c r="D1735" s="114"/>
    </row>
    <row r="1736" spans="1:4">
      <c r="A1736" s="113"/>
      <c r="B1736" s="113"/>
      <c r="C1736" s="114"/>
      <c r="D1736" s="114"/>
    </row>
    <row r="1737" spans="1:4">
      <c r="A1737" s="113"/>
      <c r="B1737" s="113"/>
      <c r="C1737" s="114"/>
      <c r="D1737" s="114"/>
    </row>
    <row r="1738" spans="1:4">
      <c r="A1738" s="113"/>
      <c r="B1738" s="113"/>
      <c r="C1738" s="114"/>
      <c r="D1738" s="114"/>
    </row>
    <row r="1739" spans="1:4">
      <c r="A1739" s="113"/>
      <c r="B1739" s="113"/>
      <c r="C1739" s="114"/>
      <c r="D1739" s="114"/>
    </row>
    <row r="1740" spans="1:4">
      <c r="A1740" s="113"/>
      <c r="B1740" s="113"/>
      <c r="C1740" s="114"/>
      <c r="D1740" s="114"/>
    </row>
    <row r="1741" spans="1:4">
      <c r="A1741" s="113"/>
      <c r="B1741" s="113"/>
      <c r="C1741" s="114"/>
      <c r="D1741" s="114"/>
    </row>
    <row r="1742" spans="1:4">
      <c r="A1742" s="113"/>
      <c r="B1742" s="113"/>
      <c r="C1742" s="114"/>
      <c r="D1742" s="114"/>
    </row>
    <row r="1743" spans="1:4">
      <c r="A1743" s="113"/>
      <c r="B1743" s="113"/>
      <c r="C1743" s="114"/>
      <c r="D1743" s="114"/>
    </row>
    <row r="1744" spans="1:4">
      <c r="A1744" s="113"/>
      <c r="B1744" s="113"/>
      <c r="C1744" s="114"/>
      <c r="D1744" s="114"/>
    </row>
    <row r="1745" spans="1:4">
      <c r="A1745" s="113"/>
      <c r="B1745" s="113"/>
      <c r="C1745" s="114"/>
      <c r="D1745" s="114"/>
    </row>
    <row r="1746" spans="1:4">
      <c r="A1746" s="113"/>
      <c r="B1746" s="113"/>
      <c r="C1746" s="114"/>
      <c r="D1746" s="114"/>
    </row>
    <row r="1747" spans="1:4">
      <c r="A1747" s="113"/>
      <c r="B1747" s="113"/>
      <c r="C1747" s="114"/>
      <c r="D1747" s="114"/>
    </row>
    <row r="1748" spans="1:4">
      <c r="A1748" s="113"/>
      <c r="B1748" s="113"/>
      <c r="C1748" s="114"/>
      <c r="D1748" s="114"/>
    </row>
    <row r="1749" spans="1:4">
      <c r="A1749" s="113"/>
      <c r="B1749" s="113"/>
      <c r="C1749" s="114"/>
      <c r="D1749" s="114"/>
    </row>
    <row r="1750" spans="1:4">
      <c r="A1750" s="113"/>
      <c r="B1750" s="113"/>
      <c r="C1750" s="114"/>
      <c r="D1750" s="114"/>
    </row>
    <row r="1751" spans="1:4">
      <c r="A1751" s="113"/>
      <c r="B1751" s="113"/>
      <c r="C1751" s="114"/>
      <c r="D1751" s="114"/>
    </row>
    <row r="1752" spans="1:4">
      <c r="A1752" s="113"/>
      <c r="B1752" s="113"/>
      <c r="C1752" s="114"/>
      <c r="D1752" s="114"/>
    </row>
    <row r="1753" spans="1:4">
      <c r="A1753" s="113"/>
      <c r="B1753" s="113"/>
      <c r="C1753" s="114"/>
      <c r="D1753" s="114"/>
    </row>
    <row r="1754" spans="1:4">
      <c r="A1754" s="113"/>
      <c r="B1754" s="113"/>
      <c r="C1754" s="114"/>
      <c r="D1754" s="114"/>
    </row>
    <row r="1755" spans="1:4">
      <c r="A1755" s="113"/>
      <c r="B1755" s="113"/>
      <c r="C1755" s="114"/>
      <c r="D1755" s="114"/>
    </row>
    <row r="1756" spans="1:4">
      <c r="A1756" s="113"/>
      <c r="B1756" s="113"/>
      <c r="C1756" s="114"/>
      <c r="D1756" s="114"/>
    </row>
    <row r="1757" spans="1:4">
      <c r="A1757" s="113"/>
      <c r="B1757" s="113"/>
      <c r="C1757" s="114"/>
      <c r="D1757" s="114"/>
    </row>
    <row r="1758" spans="1:4">
      <c r="A1758" s="113"/>
      <c r="B1758" s="113"/>
      <c r="C1758" s="114"/>
      <c r="D1758" s="114"/>
    </row>
    <row r="1759" spans="1:4">
      <c r="A1759" s="113"/>
      <c r="B1759" s="113"/>
      <c r="C1759" s="114"/>
      <c r="D1759" s="114"/>
    </row>
    <row r="1760" spans="1:4">
      <c r="A1760" s="113"/>
      <c r="B1760" s="113"/>
      <c r="C1760" s="114"/>
      <c r="D1760" s="114"/>
    </row>
    <row r="1761" spans="1:4">
      <c r="A1761" s="113"/>
      <c r="B1761" s="113"/>
      <c r="C1761" s="114"/>
      <c r="D1761" s="114"/>
    </row>
    <row r="1762" spans="1:4">
      <c r="A1762" s="113"/>
      <c r="B1762" s="113"/>
      <c r="C1762" s="114"/>
      <c r="D1762" s="114"/>
    </row>
    <row r="1763" spans="1:4">
      <c r="A1763" s="113"/>
      <c r="B1763" s="113"/>
      <c r="C1763" s="114"/>
      <c r="D1763" s="114"/>
    </row>
    <row r="1764" spans="1:4">
      <c r="A1764" s="113"/>
      <c r="B1764" s="113"/>
      <c r="C1764" s="114"/>
      <c r="D1764" s="114"/>
    </row>
    <row r="1765" spans="1:4">
      <c r="A1765" s="113"/>
      <c r="B1765" s="113"/>
      <c r="C1765" s="114"/>
      <c r="D1765" s="114"/>
    </row>
    <row r="1766" spans="1:4">
      <c r="A1766" s="113"/>
      <c r="B1766" s="113"/>
      <c r="C1766" s="114"/>
      <c r="D1766" s="114"/>
    </row>
    <row r="1767" spans="1:4">
      <c r="A1767" s="113"/>
      <c r="B1767" s="113"/>
      <c r="C1767" s="114"/>
      <c r="D1767" s="114"/>
    </row>
    <row r="1768" spans="1:4">
      <c r="A1768" s="113"/>
      <c r="B1768" s="113"/>
      <c r="C1768" s="114"/>
      <c r="D1768" s="114"/>
    </row>
    <row r="1769" spans="1:4">
      <c r="A1769" s="113"/>
      <c r="B1769" s="113"/>
      <c r="C1769" s="114"/>
      <c r="D1769" s="114"/>
    </row>
    <row r="1770" spans="1:4">
      <c r="A1770" s="113"/>
      <c r="B1770" s="113"/>
      <c r="C1770" s="114"/>
      <c r="D1770" s="114"/>
    </row>
    <row r="1771" spans="1:4">
      <c r="A1771" s="113"/>
      <c r="B1771" s="113"/>
      <c r="C1771" s="114"/>
      <c r="D1771" s="114"/>
    </row>
    <row r="1772" spans="1:4">
      <c r="A1772" s="113"/>
      <c r="B1772" s="113"/>
      <c r="C1772" s="114"/>
      <c r="D1772" s="114"/>
    </row>
    <row r="1773" spans="1:4">
      <c r="A1773" s="113"/>
      <c r="B1773" s="113"/>
      <c r="C1773" s="114"/>
      <c r="D1773" s="114"/>
    </row>
    <row r="1774" spans="1:4">
      <c r="A1774" s="113"/>
      <c r="B1774" s="113"/>
      <c r="C1774" s="114"/>
      <c r="D1774" s="114"/>
    </row>
    <row r="1775" spans="1:4">
      <c r="A1775" s="113"/>
      <c r="B1775" s="113"/>
      <c r="C1775" s="114"/>
      <c r="D1775" s="114"/>
    </row>
    <row r="1776" spans="1:4">
      <c r="A1776" s="113"/>
      <c r="B1776" s="113"/>
      <c r="C1776" s="114"/>
      <c r="D1776" s="114"/>
    </row>
    <row r="1777" spans="1:4">
      <c r="A1777" s="113"/>
      <c r="B1777" s="113"/>
      <c r="C1777" s="114"/>
      <c r="D1777" s="114"/>
    </row>
    <row r="1778" spans="1:4">
      <c r="A1778" s="113"/>
      <c r="B1778" s="113"/>
      <c r="C1778" s="114"/>
      <c r="D1778" s="114"/>
    </row>
    <row r="1779" spans="1:4">
      <c r="A1779" s="113"/>
      <c r="B1779" s="113"/>
      <c r="C1779" s="114"/>
      <c r="D1779" s="114"/>
    </row>
    <row r="1780" spans="1:4">
      <c r="A1780" s="113"/>
      <c r="B1780" s="113"/>
      <c r="C1780" s="114"/>
      <c r="D1780" s="114"/>
    </row>
    <row r="1781" spans="1:4">
      <c r="A1781" s="113"/>
      <c r="B1781" s="113"/>
      <c r="C1781" s="114"/>
      <c r="D1781" s="114"/>
    </row>
    <row r="1782" spans="1:4">
      <c r="A1782" s="113"/>
      <c r="B1782" s="113"/>
      <c r="C1782" s="114"/>
      <c r="D1782" s="114"/>
    </row>
    <row r="1783" spans="1:4">
      <c r="A1783" s="113"/>
      <c r="B1783" s="113"/>
      <c r="C1783" s="114"/>
      <c r="D1783" s="114"/>
    </row>
    <row r="1784" spans="1:4">
      <c r="A1784" s="113"/>
      <c r="B1784" s="113"/>
      <c r="C1784" s="114"/>
      <c r="D1784" s="114"/>
    </row>
    <row r="1785" spans="1:4">
      <c r="A1785" s="113"/>
      <c r="B1785" s="113"/>
      <c r="C1785" s="114"/>
      <c r="D1785" s="114"/>
    </row>
    <row r="1786" spans="1:4">
      <c r="A1786" s="113"/>
      <c r="B1786" s="113"/>
      <c r="C1786" s="114"/>
      <c r="D1786" s="114"/>
    </row>
    <row r="1787" spans="1:4">
      <c r="A1787" s="113"/>
      <c r="B1787" s="113"/>
      <c r="C1787" s="114"/>
      <c r="D1787" s="114"/>
    </row>
    <row r="1788" spans="1:4">
      <c r="A1788" s="113"/>
      <c r="B1788" s="113"/>
      <c r="C1788" s="114"/>
      <c r="D1788" s="114"/>
    </row>
    <row r="1789" spans="1:4">
      <c r="A1789" s="113"/>
      <c r="B1789" s="113"/>
      <c r="C1789" s="114"/>
      <c r="D1789" s="114"/>
    </row>
    <row r="1790" spans="1:4">
      <c r="A1790" s="113"/>
      <c r="B1790" s="113"/>
      <c r="C1790" s="114"/>
      <c r="D1790" s="114"/>
    </row>
    <row r="1791" spans="1:4">
      <c r="A1791" s="113"/>
      <c r="B1791" s="113"/>
      <c r="C1791" s="114"/>
      <c r="D1791" s="114"/>
    </row>
    <row r="1792" spans="1:4">
      <c r="A1792" s="113"/>
      <c r="B1792" s="113"/>
      <c r="C1792" s="114"/>
      <c r="D1792" s="114"/>
    </row>
    <row r="1793" spans="1:4">
      <c r="A1793" s="113"/>
      <c r="B1793" s="113"/>
      <c r="C1793" s="114"/>
      <c r="D1793" s="114"/>
    </row>
    <row r="1794" spans="1:4">
      <c r="A1794" s="113"/>
      <c r="B1794" s="113"/>
      <c r="C1794" s="114"/>
      <c r="D1794" s="114"/>
    </row>
    <row r="1795" spans="1:4">
      <c r="A1795" s="113"/>
      <c r="B1795" s="113"/>
      <c r="C1795" s="114"/>
      <c r="D1795" s="114"/>
    </row>
    <row r="1796" spans="1:4">
      <c r="A1796" s="113"/>
      <c r="B1796" s="113"/>
      <c r="C1796" s="114"/>
      <c r="D1796" s="114"/>
    </row>
    <row r="1797" spans="1:4">
      <c r="A1797" s="113"/>
      <c r="B1797" s="113"/>
      <c r="C1797" s="114"/>
      <c r="D1797" s="114"/>
    </row>
    <row r="1798" spans="1:4">
      <c r="A1798" s="113"/>
      <c r="B1798" s="113"/>
      <c r="C1798" s="114"/>
      <c r="D1798" s="114"/>
    </row>
    <row r="1799" spans="1:4">
      <c r="A1799" s="113"/>
      <c r="B1799" s="113"/>
      <c r="C1799" s="114"/>
      <c r="D1799" s="114"/>
    </row>
    <row r="1800" spans="1:4">
      <c r="A1800" s="113"/>
      <c r="B1800" s="113"/>
      <c r="C1800" s="114"/>
      <c r="D1800" s="114"/>
    </row>
    <row r="1801" spans="1:4">
      <c r="A1801" s="113"/>
      <c r="B1801" s="113"/>
      <c r="C1801" s="114"/>
      <c r="D1801" s="114"/>
    </row>
    <row r="1802" spans="1:4">
      <c r="A1802" s="113"/>
      <c r="B1802" s="113"/>
      <c r="C1802" s="114"/>
      <c r="D1802" s="114"/>
    </row>
    <row r="1803" spans="1:4">
      <c r="A1803" s="113"/>
      <c r="B1803" s="113"/>
      <c r="C1803" s="114"/>
      <c r="D1803" s="114"/>
    </row>
    <row r="1804" spans="1:4">
      <c r="A1804" s="113"/>
      <c r="B1804" s="113"/>
      <c r="C1804" s="114"/>
      <c r="D1804" s="114"/>
    </row>
    <row r="1805" spans="1:4">
      <c r="A1805" s="113"/>
      <c r="B1805" s="113"/>
      <c r="C1805" s="114"/>
      <c r="D1805" s="114"/>
    </row>
    <row r="1806" spans="1:4">
      <c r="A1806" s="113"/>
      <c r="B1806" s="113"/>
      <c r="C1806" s="114"/>
      <c r="D1806" s="114"/>
    </row>
    <row r="1807" spans="1:4">
      <c r="A1807" s="113"/>
      <c r="B1807" s="113"/>
      <c r="C1807" s="114"/>
      <c r="D1807" s="114"/>
    </row>
    <row r="1808" spans="1:4">
      <c r="A1808" s="113"/>
      <c r="B1808" s="113"/>
      <c r="C1808" s="114"/>
      <c r="D1808" s="114"/>
    </row>
    <row r="1809" spans="1:4">
      <c r="A1809" s="113"/>
      <c r="B1809" s="113"/>
      <c r="C1809" s="114"/>
      <c r="D1809" s="114"/>
    </row>
    <row r="1810" spans="1:4">
      <c r="A1810" s="113"/>
      <c r="B1810" s="113"/>
      <c r="C1810" s="114"/>
      <c r="D1810" s="114"/>
    </row>
    <row r="1811" spans="1:4">
      <c r="A1811" s="113"/>
      <c r="B1811" s="113"/>
      <c r="C1811" s="114"/>
      <c r="D1811" s="114"/>
    </row>
    <row r="1812" spans="1:4">
      <c r="A1812" s="113"/>
      <c r="B1812" s="113"/>
      <c r="C1812" s="114"/>
      <c r="D1812" s="114"/>
    </row>
    <row r="1813" spans="1:4">
      <c r="A1813" s="113"/>
      <c r="B1813" s="113"/>
      <c r="C1813" s="114"/>
      <c r="D1813" s="114"/>
    </row>
    <row r="1814" spans="1:4">
      <c r="A1814" s="113"/>
      <c r="B1814" s="113"/>
      <c r="C1814" s="114"/>
      <c r="D1814" s="114"/>
    </row>
    <row r="1815" spans="1:4">
      <c r="A1815" s="113"/>
      <c r="B1815" s="113"/>
      <c r="C1815" s="114"/>
      <c r="D1815" s="114"/>
    </row>
    <row r="1816" spans="1:4">
      <c r="A1816" s="113"/>
      <c r="B1816" s="113"/>
      <c r="C1816" s="114"/>
      <c r="D1816" s="114"/>
    </row>
    <row r="1817" spans="1:4">
      <c r="A1817" s="113"/>
      <c r="B1817" s="113"/>
      <c r="C1817" s="114"/>
      <c r="D1817" s="114"/>
    </row>
    <row r="1818" spans="1:4">
      <c r="A1818" s="113"/>
      <c r="B1818" s="113"/>
      <c r="C1818" s="114"/>
      <c r="D1818" s="114"/>
    </row>
    <row r="1819" spans="1:4">
      <c r="A1819" s="113"/>
      <c r="B1819" s="113"/>
      <c r="C1819" s="114"/>
      <c r="D1819" s="114"/>
    </row>
    <row r="1820" spans="1:4">
      <c r="A1820" s="113"/>
      <c r="B1820" s="113"/>
      <c r="C1820" s="114"/>
      <c r="D1820" s="114"/>
    </row>
    <row r="1821" spans="1:4">
      <c r="A1821" s="113"/>
      <c r="B1821" s="113"/>
      <c r="C1821" s="114"/>
      <c r="D1821" s="114"/>
    </row>
    <row r="1822" spans="1:4">
      <c r="A1822" s="113"/>
      <c r="B1822" s="113"/>
      <c r="C1822" s="114"/>
      <c r="D1822" s="114"/>
    </row>
    <row r="1823" spans="1:4">
      <c r="A1823" s="113"/>
      <c r="B1823" s="113"/>
      <c r="C1823" s="114"/>
      <c r="D1823" s="114"/>
    </row>
    <row r="1824" spans="1:4">
      <c r="A1824" s="113"/>
      <c r="B1824" s="113"/>
      <c r="C1824" s="114"/>
      <c r="D1824" s="114"/>
    </row>
    <row r="1825" spans="1:4">
      <c r="A1825" s="113"/>
      <c r="B1825" s="113"/>
      <c r="C1825" s="114"/>
      <c r="D1825" s="114"/>
    </row>
    <row r="1826" spans="1:4">
      <c r="A1826" s="113"/>
      <c r="B1826" s="113"/>
      <c r="C1826" s="114"/>
      <c r="D1826" s="114"/>
    </row>
    <row r="1827" spans="1:4">
      <c r="A1827" s="113"/>
      <c r="B1827" s="113"/>
      <c r="C1827" s="114"/>
      <c r="D1827" s="114"/>
    </row>
    <row r="1828" spans="1:4">
      <c r="A1828" s="113"/>
      <c r="B1828" s="113"/>
      <c r="C1828" s="114"/>
      <c r="D1828" s="114"/>
    </row>
    <row r="1829" spans="1:4">
      <c r="A1829" s="113"/>
      <c r="B1829" s="113"/>
      <c r="C1829" s="114"/>
      <c r="D1829" s="114"/>
    </row>
    <row r="1830" spans="1:4">
      <c r="A1830" s="113"/>
      <c r="B1830" s="113"/>
      <c r="C1830" s="114"/>
      <c r="D1830" s="114"/>
    </row>
    <row r="1831" spans="1:4">
      <c r="A1831" s="113"/>
      <c r="B1831" s="113"/>
      <c r="C1831" s="114"/>
      <c r="D1831" s="114"/>
    </row>
    <row r="1832" spans="1:4">
      <c r="A1832" s="113"/>
      <c r="B1832" s="113"/>
      <c r="C1832" s="114"/>
      <c r="D1832" s="114"/>
    </row>
    <row r="1833" spans="1:4">
      <c r="A1833" s="113"/>
      <c r="B1833" s="113"/>
      <c r="C1833" s="114"/>
      <c r="D1833" s="114"/>
    </row>
    <row r="1834" spans="1:4">
      <c r="A1834" s="113"/>
      <c r="B1834" s="113"/>
      <c r="C1834" s="114"/>
      <c r="D1834" s="114"/>
    </row>
    <row r="1835" spans="1:4">
      <c r="A1835" s="113"/>
      <c r="B1835" s="113"/>
      <c r="C1835" s="114"/>
      <c r="D1835" s="114"/>
    </row>
    <row r="1836" spans="1:4">
      <c r="A1836" s="113"/>
      <c r="B1836" s="113"/>
      <c r="C1836" s="114"/>
      <c r="D1836" s="114"/>
    </row>
    <row r="1837" spans="1:4">
      <c r="A1837" s="113"/>
      <c r="B1837" s="113"/>
      <c r="C1837" s="114"/>
      <c r="D1837" s="114"/>
    </row>
    <row r="1838" spans="1:4">
      <c r="A1838" s="113"/>
      <c r="B1838" s="113"/>
      <c r="C1838" s="114"/>
      <c r="D1838" s="114"/>
    </row>
    <row r="1839" spans="1:4">
      <c r="A1839" s="113"/>
      <c r="B1839" s="113"/>
      <c r="C1839" s="114"/>
      <c r="D1839" s="114"/>
    </row>
    <row r="1840" spans="1:4">
      <c r="A1840" s="113"/>
      <c r="B1840" s="113"/>
      <c r="C1840" s="114"/>
      <c r="D1840" s="114"/>
    </row>
    <row r="1841" spans="1:4">
      <c r="A1841" s="113"/>
      <c r="B1841" s="113"/>
      <c r="C1841" s="114"/>
      <c r="D1841" s="114"/>
    </row>
    <row r="1842" spans="1:4">
      <c r="A1842" s="113"/>
      <c r="B1842" s="113"/>
      <c r="C1842" s="114"/>
      <c r="D1842" s="114"/>
    </row>
    <row r="1843" spans="1:4">
      <c r="A1843" s="113"/>
      <c r="B1843" s="113"/>
      <c r="C1843" s="114"/>
      <c r="D1843" s="114"/>
    </row>
    <row r="1844" spans="1:4">
      <c r="A1844" s="113"/>
      <c r="B1844" s="113"/>
      <c r="C1844" s="114"/>
      <c r="D1844" s="114"/>
    </row>
    <row r="1845" spans="1:4">
      <c r="A1845" s="113"/>
      <c r="B1845" s="113"/>
      <c r="C1845" s="114"/>
      <c r="D1845" s="114"/>
    </row>
    <row r="1846" spans="1:4">
      <c r="A1846" s="113"/>
      <c r="B1846" s="113"/>
      <c r="C1846" s="114"/>
      <c r="D1846" s="114"/>
    </row>
    <row r="1847" spans="1:4">
      <c r="A1847" s="113"/>
      <c r="B1847" s="113"/>
      <c r="C1847" s="114"/>
      <c r="D1847" s="114"/>
    </row>
    <row r="1848" spans="1:4">
      <c r="A1848" s="113"/>
      <c r="B1848" s="113"/>
      <c r="C1848" s="114"/>
      <c r="D1848" s="114"/>
    </row>
    <row r="1849" spans="1:4">
      <c r="A1849" s="113"/>
      <c r="B1849" s="113"/>
      <c r="C1849" s="114"/>
      <c r="D1849" s="114"/>
    </row>
    <row r="1850" spans="1:4">
      <c r="A1850" s="113"/>
      <c r="B1850" s="113"/>
      <c r="C1850" s="114"/>
      <c r="D1850" s="114"/>
    </row>
    <row r="1851" spans="1:4">
      <c r="A1851" s="113"/>
      <c r="B1851" s="113"/>
      <c r="C1851" s="114"/>
      <c r="D1851" s="114"/>
    </row>
    <row r="1852" spans="1:4">
      <c r="A1852" s="113"/>
      <c r="B1852" s="113"/>
      <c r="C1852" s="114"/>
      <c r="D1852" s="114"/>
    </row>
    <row r="1853" spans="1:4">
      <c r="A1853" s="113"/>
      <c r="B1853" s="113"/>
      <c r="C1853" s="114"/>
      <c r="D1853" s="114"/>
    </row>
    <row r="1854" spans="1:4">
      <c r="A1854" s="113"/>
      <c r="B1854" s="113"/>
      <c r="C1854" s="114"/>
      <c r="D1854" s="114"/>
    </row>
    <row r="1855" spans="1:4">
      <c r="A1855" s="113"/>
      <c r="B1855" s="113"/>
      <c r="C1855" s="114"/>
      <c r="D1855" s="114"/>
    </row>
    <row r="1856" spans="1:4">
      <c r="A1856" s="113"/>
      <c r="B1856" s="113"/>
      <c r="C1856" s="114"/>
      <c r="D1856" s="114"/>
    </row>
    <row r="1857" spans="1:4">
      <c r="A1857" s="113"/>
      <c r="B1857" s="113"/>
      <c r="C1857" s="114"/>
      <c r="D1857" s="114"/>
    </row>
    <row r="1858" spans="1:4">
      <c r="A1858" s="113"/>
      <c r="B1858" s="113"/>
      <c r="C1858" s="114"/>
      <c r="D1858" s="114"/>
    </row>
    <row r="1859" spans="1:4">
      <c r="A1859" s="113"/>
      <c r="B1859" s="113"/>
      <c r="C1859" s="114"/>
      <c r="D1859" s="114"/>
    </row>
    <row r="1860" spans="1:4">
      <c r="A1860" s="113"/>
      <c r="B1860" s="113"/>
      <c r="C1860" s="114"/>
      <c r="D1860" s="114"/>
    </row>
    <row r="1861" spans="1:4">
      <c r="A1861" s="113"/>
      <c r="B1861" s="113"/>
      <c r="C1861" s="114"/>
      <c r="D1861" s="114"/>
    </row>
    <row r="1862" spans="1:4">
      <c r="A1862" s="113"/>
      <c r="B1862" s="113"/>
      <c r="C1862" s="114"/>
      <c r="D1862" s="114"/>
    </row>
    <row r="1863" spans="1:4">
      <c r="A1863" s="113"/>
      <c r="B1863" s="113"/>
      <c r="C1863" s="114"/>
      <c r="D1863" s="114"/>
    </row>
    <row r="1864" spans="1:4">
      <c r="A1864" s="113"/>
      <c r="B1864" s="113"/>
      <c r="C1864" s="114"/>
      <c r="D1864" s="114"/>
    </row>
    <row r="1865" spans="1:4">
      <c r="A1865" s="113"/>
      <c r="B1865" s="113"/>
      <c r="C1865" s="114"/>
      <c r="D1865" s="114"/>
    </row>
    <row r="1866" spans="1:4">
      <c r="A1866" s="113"/>
      <c r="B1866" s="113"/>
      <c r="C1866" s="114"/>
      <c r="D1866" s="114"/>
    </row>
    <row r="1867" spans="1:4">
      <c r="A1867" s="113"/>
      <c r="B1867" s="113"/>
      <c r="C1867" s="114"/>
      <c r="D1867" s="114"/>
    </row>
    <row r="1868" spans="1:4">
      <c r="A1868" s="113"/>
      <c r="B1868" s="113"/>
      <c r="C1868" s="114"/>
      <c r="D1868" s="114"/>
    </row>
    <row r="1869" spans="1:4">
      <c r="A1869" s="113"/>
      <c r="B1869" s="113"/>
      <c r="C1869" s="114"/>
      <c r="D1869" s="114"/>
    </row>
    <row r="1870" spans="1:4">
      <c r="A1870" s="113"/>
      <c r="B1870" s="113"/>
      <c r="C1870" s="114"/>
      <c r="D1870" s="114"/>
    </row>
    <row r="1871" spans="1:4">
      <c r="A1871" s="113"/>
      <c r="B1871" s="113"/>
      <c r="C1871" s="114"/>
      <c r="D1871" s="114"/>
    </row>
    <row r="1872" spans="1:4">
      <c r="A1872" s="113"/>
      <c r="B1872" s="113"/>
      <c r="C1872" s="114"/>
      <c r="D1872" s="114"/>
    </row>
    <row r="1873" spans="1:4">
      <c r="A1873" s="113"/>
      <c r="B1873" s="113"/>
      <c r="C1873" s="114"/>
      <c r="D1873" s="114"/>
    </row>
    <row r="1874" spans="1:4">
      <c r="A1874" s="113"/>
      <c r="B1874" s="113"/>
      <c r="C1874" s="114"/>
      <c r="D1874" s="114"/>
    </row>
    <row r="1875" spans="1:4">
      <c r="A1875" s="113"/>
      <c r="B1875" s="113"/>
      <c r="C1875" s="114"/>
      <c r="D1875" s="114"/>
    </row>
    <row r="1876" spans="1:4">
      <c r="A1876" s="113"/>
      <c r="B1876" s="113"/>
      <c r="C1876" s="114"/>
      <c r="D1876" s="114"/>
    </row>
    <row r="1877" spans="1:4">
      <c r="A1877" s="113"/>
      <c r="B1877" s="113"/>
      <c r="C1877" s="114"/>
      <c r="D1877" s="114"/>
    </row>
    <row r="1878" spans="1:4">
      <c r="A1878" s="113"/>
      <c r="B1878" s="113"/>
      <c r="C1878" s="114"/>
      <c r="D1878" s="114"/>
    </row>
    <row r="1879" spans="1:4">
      <c r="A1879" s="113"/>
      <c r="B1879" s="113"/>
      <c r="C1879" s="114"/>
      <c r="D1879" s="114"/>
    </row>
    <row r="1880" spans="1:4">
      <c r="A1880" s="113"/>
      <c r="B1880" s="113"/>
      <c r="C1880" s="114"/>
      <c r="D1880" s="114"/>
    </row>
    <row r="1881" spans="1:4">
      <c r="A1881" s="113"/>
      <c r="B1881" s="113"/>
      <c r="C1881" s="114"/>
      <c r="D1881" s="114"/>
    </row>
    <row r="1882" spans="1:4">
      <c r="A1882" s="113"/>
      <c r="B1882" s="113"/>
      <c r="C1882" s="114"/>
      <c r="D1882" s="114"/>
    </row>
    <row r="1883" spans="1:4">
      <c r="A1883" s="113"/>
      <c r="B1883" s="113"/>
      <c r="C1883" s="114"/>
      <c r="D1883" s="114"/>
    </row>
    <row r="1884" spans="1:4">
      <c r="A1884" s="113"/>
      <c r="B1884" s="113"/>
      <c r="C1884" s="114"/>
      <c r="D1884" s="114"/>
    </row>
    <row r="1885" spans="1:4">
      <c r="A1885" s="113"/>
      <c r="B1885" s="113"/>
      <c r="C1885" s="114"/>
      <c r="D1885" s="114"/>
    </row>
    <row r="1886" spans="1:4">
      <c r="A1886" s="113"/>
      <c r="B1886" s="113"/>
      <c r="C1886" s="114"/>
      <c r="D1886" s="114"/>
    </row>
    <row r="1887" spans="1:4">
      <c r="A1887" s="113"/>
      <c r="B1887" s="113"/>
      <c r="C1887" s="114"/>
      <c r="D1887" s="114"/>
    </row>
    <row r="1888" spans="1:4">
      <c r="A1888" s="113"/>
      <c r="B1888" s="113"/>
      <c r="C1888" s="114"/>
      <c r="D1888" s="114"/>
    </row>
    <row r="1889" spans="1:4">
      <c r="A1889" s="113"/>
      <c r="B1889" s="113"/>
      <c r="C1889" s="114"/>
      <c r="D1889" s="114"/>
    </row>
    <row r="1890" spans="1:4">
      <c r="A1890" s="113"/>
      <c r="B1890" s="113"/>
      <c r="C1890" s="114"/>
      <c r="D1890" s="114"/>
    </row>
    <row r="1891" spans="1:4">
      <c r="A1891" s="113"/>
      <c r="B1891" s="113"/>
      <c r="C1891" s="114"/>
      <c r="D1891" s="114"/>
    </row>
    <row r="1892" spans="1:4">
      <c r="A1892" s="113"/>
      <c r="B1892" s="113"/>
      <c r="C1892" s="114"/>
      <c r="D1892" s="114"/>
    </row>
    <row r="1893" spans="1:4">
      <c r="A1893" s="113"/>
      <c r="B1893" s="113"/>
      <c r="C1893" s="114"/>
      <c r="D1893" s="114"/>
    </row>
    <row r="1894" spans="1:4">
      <c r="A1894" s="113"/>
      <c r="B1894" s="113"/>
      <c r="C1894" s="114"/>
      <c r="D1894" s="114"/>
    </row>
    <row r="1895" spans="1:4">
      <c r="A1895" s="113"/>
      <c r="B1895" s="113"/>
      <c r="C1895" s="114"/>
      <c r="D1895" s="114"/>
    </row>
    <row r="1896" spans="1:4">
      <c r="A1896" s="113"/>
      <c r="B1896" s="113"/>
      <c r="C1896" s="114"/>
      <c r="D1896" s="114"/>
    </row>
    <row r="1897" spans="1:4">
      <c r="A1897" s="113"/>
      <c r="B1897" s="113"/>
      <c r="C1897" s="114"/>
      <c r="D1897" s="114"/>
    </row>
    <row r="1898" spans="1:4">
      <c r="A1898" s="113"/>
      <c r="B1898" s="113"/>
      <c r="C1898" s="114"/>
      <c r="D1898" s="114"/>
    </row>
    <row r="1899" spans="1:4">
      <c r="A1899" s="113"/>
      <c r="B1899" s="113"/>
      <c r="C1899" s="114"/>
      <c r="D1899" s="114"/>
    </row>
    <row r="1900" spans="1:4">
      <c r="A1900" s="113"/>
      <c r="B1900" s="113"/>
      <c r="C1900" s="114"/>
      <c r="D1900" s="114"/>
    </row>
    <row r="1901" spans="1:4">
      <c r="A1901" s="113"/>
      <c r="B1901" s="113"/>
      <c r="C1901" s="114"/>
      <c r="D1901" s="114"/>
    </row>
    <row r="1902" spans="1:4">
      <c r="A1902" s="113"/>
      <c r="B1902" s="113"/>
      <c r="C1902" s="114"/>
      <c r="D1902" s="114"/>
    </row>
    <row r="1903" spans="1:4">
      <c r="A1903" s="113"/>
      <c r="B1903" s="113"/>
      <c r="C1903" s="114"/>
      <c r="D1903" s="114"/>
    </row>
    <row r="1904" spans="1:4">
      <c r="A1904" s="113"/>
      <c r="B1904" s="113"/>
      <c r="C1904" s="114"/>
      <c r="D1904" s="114"/>
    </row>
    <row r="1905" spans="1:4">
      <c r="A1905" s="113"/>
      <c r="B1905" s="113"/>
      <c r="C1905" s="114"/>
      <c r="D1905" s="114"/>
    </row>
    <row r="1906" spans="1:4">
      <c r="A1906" s="113"/>
      <c r="B1906" s="113"/>
      <c r="C1906" s="114"/>
      <c r="D1906" s="114"/>
    </row>
    <row r="1907" spans="1:4">
      <c r="A1907" s="113"/>
      <c r="B1907" s="113"/>
      <c r="C1907" s="114"/>
      <c r="D1907" s="114"/>
    </row>
    <row r="1908" spans="1:4">
      <c r="A1908" s="113"/>
      <c r="B1908" s="113"/>
      <c r="C1908" s="114"/>
      <c r="D1908" s="114"/>
    </row>
    <row r="1909" spans="1:4">
      <c r="A1909" s="113"/>
      <c r="B1909" s="113"/>
      <c r="C1909" s="114"/>
      <c r="D1909" s="114"/>
    </row>
    <row r="1910" spans="1:4">
      <c r="A1910" s="113"/>
      <c r="B1910" s="113"/>
      <c r="C1910" s="114"/>
      <c r="D1910" s="114"/>
    </row>
    <row r="1911" spans="1:4">
      <c r="A1911" s="113"/>
      <c r="B1911" s="113"/>
      <c r="C1911" s="114"/>
      <c r="D1911" s="114"/>
    </row>
    <row r="1912" spans="1:4">
      <c r="A1912" s="113"/>
      <c r="B1912" s="113"/>
      <c r="C1912" s="114"/>
      <c r="D1912" s="114"/>
    </row>
    <row r="1913" spans="1:4">
      <c r="A1913" s="113"/>
      <c r="B1913" s="113"/>
      <c r="C1913" s="114"/>
      <c r="D1913" s="114"/>
    </row>
    <row r="1914" spans="1:4">
      <c r="A1914" s="113"/>
      <c r="B1914" s="113"/>
      <c r="C1914" s="114"/>
      <c r="D1914" s="114"/>
    </row>
    <row r="1915" spans="1:4">
      <c r="A1915" s="113"/>
      <c r="B1915" s="113"/>
      <c r="C1915" s="114"/>
      <c r="D1915" s="114"/>
    </row>
    <row r="1916" spans="1:4">
      <c r="A1916" s="113"/>
      <c r="B1916" s="113"/>
      <c r="C1916" s="114"/>
      <c r="D1916" s="114"/>
    </row>
    <row r="1917" spans="1:4">
      <c r="A1917" s="113"/>
      <c r="B1917" s="113"/>
      <c r="C1917" s="114"/>
      <c r="D1917" s="114"/>
    </row>
    <row r="1918" spans="1:4">
      <c r="A1918" s="113"/>
      <c r="B1918" s="113"/>
      <c r="C1918" s="114"/>
      <c r="D1918" s="114"/>
    </row>
    <row r="1919" spans="1:4">
      <c r="A1919" s="113"/>
      <c r="B1919" s="113"/>
      <c r="C1919" s="114"/>
      <c r="D1919" s="114"/>
    </row>
    <row r="1920" spans="1:4">
      <c r="A1920" s="113"/>
      <c r="B1920" s="113"/>
      <c r="C1920" s="114"/>
      <c r="D1920" s="114"/>
    </row>
    <row r="1921" spans="1:4">
      <c r="A1921" s="113"/>
      <c r="B1921" s="113"/>
      <c r="C1921" s="114"/>
      <c r="D1921" s="114"/>
    </row>
    <row r="1922" spans="1:4">
      <c r="A1922" s="113"/>
      <c r="B1922" s="113"/>
      <c r="C1922" s="114"/>
      <c r="D1922" s="114"/>
    </row>
    <row r="1923" spans="1:4">
      <c r="A1923" s="113"/>
      <c r="B1923" s="113"/>
      <c r="C1923" s="114"/>
      <c r="D1923" s="114"/>
    </row>
    <row r="1924" spans="1:4">
      <c r="A1924" s="113"/>
      <c r="B1924" s="113"/>
      <c r="C1924" s="114"/>
      <c r="D1924" s="114"/>
    </row>
    <row r="1925" spans="1:4">
      <c r="A1925" s="113"/>
      <c r="B1925" s="113"/>
      <c r="C1925" s="114"/>
      <c r="D1925" s="114"/>
    </row>
    <row r="1926" spans="1:4">
      <c r="A1926" s="113"/>
      <c r="B1926" s="113"/>
      <c r="C1926" s="114"/>
      <c r="D1926" s="114"/>
    </row>
    <row r="1927" spans="1:4">
      <c r="A1927" s="113"/>
      <c r="B1927" s="113"/>
      <c r="C1927" s="114"/>
      <c r="D1927" s="114"/>
    </row>
    <row r="1928" spans="1:4">
      <c r="A1928" s="113"/>
      <c r="B1928" s="113"/>
      <c r="C1928" s="114"/>
      <c r="D1928" s="114"/>
    </row>
    <row r="1929" spans="1:4">
      <c r="A1929" s="113"/>
      <c r="B1929" s="113"/>
      <c r="C1929" s="114"/>
      <c r="D1929" s="114"/>
    </row>
    <row r="1930" spans="1:4">
      <c r="A1930" s="113"/>
      <c r="B1930" s="113"/>
      <c r="C1930" s="114"/>
      <c r="D1930" s="114"/>
    </row>
    <row r="1931" spans="1:4">
      <c r="A1931" s="113"/>
      <c r="B1931" s="113"/>
      <c r="C1931" s="114"/>
      <c r="D1931" s="114"/>
    </row>
    <row r="1932" spans="1:4">
      <c r="A1932" s="113"/>
      <c r="B1932" s="113"/>
      <c r="C1932" s="114"/>
      <c r="D1932" s="114"/>
    </row>
    <row r="1933" spans="1:4">
      <c r="A1933" s="113"/>
      <c r="B1933" s="113"/>
      <c r="C1933" s="114"/>
      <c r="D1933" s="114"/>
    </row>
    <row r="1934" spans="1:4">
      <c r="A1934" s="113"/>
      <c r="B1934" s="113"/>
      <c r="C1934" s="114"/>
      <c r="D1934" s="114"/>
    </row>
    <row r="1935" spans="1:4">
      <c r="A1935" s="113"/>
      <c r="B1935" s="113"/>
      <c r="C1935" s="114"/>
      <c r="D1935" s="114"/>
    </row>
    <row r="1936" spans="1:4">
      <c r="A1936" s="113"/>
      <c r="B1936" s="113"/>
      <c r="C1936" s="114"/>
      <c r="D1936" s="114"/>
    </row>
    <row r="1937" spans="1:4">
      <c r="A1937" s="113"/>
      <c r="B1937" s="113"/>
      <c r="C1937" s="114"/>
      <c r="D1937" s="114"/>
    </row>
    <row r="1938" spans="1:4">
      <c r="A1938" s="113"/>
      <c r="B1938" s="113"/>
      <c r="C1938" s="114"/>
      <c r="D1938" s="114"/>
    </row>
    <row r="1939" spans="1:4">
      <c r="A1939" s="113"/>
      <c r="B1939" s="113"/>
      <c r="C1939" s="114"/>
      <c r="D1939" s="114"/>
    </row>
    <row r="1940" spans="1:4">
      <c r="A1940" s="113"/>
      <c r="B1940" s="113"/>
      <c r="C1940" s="114"/>
      <c r="D1940" s="114"/>
    </row>
    <row r="1941" spans="1:4">
      <c r="A1941" s="113"/>
      <c r="B1941" s="113"/>
      <c r="C1941" s="114"/>
      <c r="D1941" s="114"/>
    </row>
    <row r="1942" spans="1:4">
      <c r="A1942" s="113"/>
      <c r="B1942" s="113"/>
      <c r="C1942" s="114"/>
      <c r="D1942" s="114"/>
    </row>
    <row r="1943" spans="1:4">
      <c r="A1943" s="113"/>
      <c r="B1943" s="113"/>
      <c r="C1943" s="114"/>
      <c r="D1943" s="114"/>
    </row>
    <row r="1944" spans="1:4">
      <c r="A1944" s="113"/>
      <c r="B1944" s="113"/>
      <c r="C1944" s="114"/>
      <c r="D1944" s="114"/>
    </row>
    <row r="1945" spans="1:4">
      <c r="A1945" s="113"/>
      <c r="B1945" s="113"/>
      <c r="C1945" s="114"/>
      <c r="D1945" s="114"/>
    </row>
    <row r="1946" spans="1:4">
      <c r="A1946" s="113"/>
      <c r="B1946" s="113"/>
      <c r="C1946" s="114"/>
      <c r="D1946" s="114"/>
    </row>
    <row r="1947" spans="1:4">
      <c r="A1947" s="113"/>
      <c r="B1947" s="113"/>
      <c r="C1947" s="114"/>
      <c r="D1947" s="114"/>
    </row>
    <row r="1948" spans="1:4">
      <c r="A1948" s="113"/>
      <c r="B1948" s="113"/>
      <c r="C1948" s="114"/>
      <c r="D1948" s="114"/>
    </row>
    <row r="1949" spans="1:4">
      <c r="A1949" s="113"/>
      <c r="B1949" s="113"/>
      <c r="C1949" s="114"/>
      <c r="D1949" s="114"/>
    </row>
    <row r="1950" spans="1:4">
      <c r="A1950" s="113"/>
      <c r="B1950" s="113"/>
      <c r="C1950" s="114"/>
      <c r="D1950" s="114"/>
    </row>
    <row r="1951" spans="1:4">
      <c r="A1951" s="113"/>
      <c r="B1951" s="113"/>
      <c r="C1951" s="114"/>
      <c r="D1951" s="114"/>
    </row>
    <row r="1952" spans="1:4">
      <c r="A1952" s="113"/>
      <c r="B1952" s="113"/>
      <c r="C1952" s="114"/>
      <c r="D1952" s="114"/>
    </row>
    <row r="1953" spans="1:4">
      <c r="A1953" s="113"/>
      <c r="B1953" s="113"/>
      <c r="C1953" s="114"/>
      <c r="D1953" s="114"/>
    </row>
    <row r="1954" spans="1:4">
      <c r="A1954" s="113"/>
      <c r="B1954" s="113"/>
      <c r="C1954" s="114"/>
      <c r="D1954" s="114"/>
    </row>
    <row r="1955" spans="1:4">
      <c r="A1955" s="113"/>
      <c r="B1955" s="113"/>
      <c r="C1955" s="114"/>
      <c r="D1955" s="114"/>
    </row>
    <row r="1956" spans="1:4">
      <c r="A1956" s="113"/>
      <c r="B1956" s="113"/>
      <c r="C1956" s="114"/>
      <c r="D1956" s="114"/>
    </row>
    <row r="1957" spans="1:4">
      <c r="A1957" s="113"/>
      <c r="B1957" s="113"/>
      <c r="C1957" s="114"/>
      <c r="D1957" s="114"/>
    </row>
    <row r="1958" spans="1:4">
      <c r="A1958" s="113"/>
      <c r="B1958" s="113"/>
      <c r="C1958" s="114"/>
      <c r="D1958" s="114"/>
    </row>
    <row r="1959" spans="1:4">
      <c r="A1959" s="113"/>
      <c r="B1959" s="113"/>
      <c r="C1959" s="114"/>
      <c r="D1959" s="114"/>
    </row>
    <row r="1960" spans="1:4">
      <c r="A1960" s="113"/>
      <c r="B1960" s="113"/>
      <c r="C1960" s="114"/>
      <c r="D1960" s="114"/>
    </row>
    <row r="1961" spans="1:4">
      <c r="A1961" s="113"/>
      <c r="B1961" s="113"/>
      <c r="C1961" s="114"/>
      <c r="D1961" s="114"/>
    </row>
    <row r="1962" spans="1:4">
      <c r="A1962" s="113"/>
      <c r="B1962" s="113"/>
      <c r="C1962" s="114"/>
      <c r="D1962" s="114"/>
    </row>
    <row r="1963" spans="1:4">
      <c r="A1963" s="113"/>
      <c r="B1963" s="113"/>
      <c r="C1963" s="114"/>
      <c r="D1963" s="114"/>
    </row>
    <row r="1964" spans="1:4">
      <c r="A1964" s="113"/>
      <c r="B1964" s="113"/>
      <c r="C1964" s="114"/>
      <c r="D1964" s="114"/>
    </row>
    <row r="1965" spans="1:4">
      <c r="A1965" s="113"/>
      <c r="B1965" s="113"/>
      <c r="C1965" s="114"/>
      <c r="D1965" s="114"/>
    </row>
    <row r="1966" spans="1:4">
      <c r="A1966" s="113"/>
      <c r="B1966" s="113"/>
      <c r="C1966" s="114"/>
      <c r="D1966" s="114"/>
    </row>
    <row r="1967" spans="1:4">
      <c r="A1967" s="113"/>
      <c r="B1967" s="113"/>
      <c r="C1967" s="114"/>
      <c r="D1967" s="114"/>
    </row>
    <row r="1968" spans="1:4">
      <c r="A1968" s="113"/>
      <c r="B1968" s="113"/>
      <c r="C1968" s="114"/>
      <c r="D1968" s="114"/>
    </row>
    <row r="1969" spans="1:4">
      <c r="A1969" s="113"/>
      <c r="B1969" s="113"/>
      <c r="C1969" s="114"/>
      <c r="D1969" s="114"/>
    </row>
    <row r="1970" spans="1:4">
      <c r="A1970" s="113"/>
      <c r="B1970" s="113"/>
      <c r="C1970" s="114"/>
      <c r="D1970" s="114"/>
    </row>
    <row r="1971" spans="1:4">
      <c r="A1971" s="113"/>
      <c r="B1971" s="113"/>
      <c r="C1971" s="114"/>
      <c r="D1971" s="114"/>
    </row>
    <row r="1972" spans="1:4">
      <c r="A1972" s="113"/>
      <c r="B1972" s="113"/>
      <c r="C1972" s="114"/>
      <c r="D1972" s="114"/>
    </row>
    <row r="1973" spans="1:4">
      <c r="A1973" s="113"/>
      <c r="B1973" s="113"/>
      <c r="C1973" s="114"/>
      <c r="D1973" s="114"/>
    </row>
    <row r="1974" spans="1:4">
      <c r="A1974" s="113"/>
      <c r="B1974" s="113"/>
      <c r="C1974" s="114"/>
      <c r="D1974" s="114"/>
    </row>
    <row r="1975" spans="1:4">
      <c r="A1975" s="113"/>
      <c r="B1975" s="113"/>
      <c r="C1975" s="114"/>
      <c r="D1975" s="114"/>
    </row>
    <row r="1976" spans="1:4">
      <c r="A1976" s="113"/>
      <c r="B1976" s="113"/>
      <c r="C1976" s="114"/>
      <c r="D1976" s="114"/>
    </row>
    <row r="1977" spans="1:4">
      <c r="A1977" s="113"/>
      <c r="B1977" s="113"/>
      <c r="C1977" s="114"/>
      <c r="D1977" s="114"/>
    </row>
    <row r="1978" spans="1:4">
      <c r="A1978" s="113"/>
      <c r="B1978" s="113"/>
      <c r="C1978" s="114"/>
      <c r="D1978" s="114"/>
    </row>
    <row r="1979" spans="1:4">
      <c r="A1979" s="113"/>
      <c r="B1979" s="113"/>
      <c r="C1979" s="114"/>
      <c r="D1979" s="114"/>
    </row>
    <row r="1980" spans="1:4">
      <c r="A1980" s="113"/>
      <c r="B1980" s="113"/>
      <c r="C1980" s="114"/>
      <c r="D1980" s="114"/>
    </row>
    <row r="1981" spans="1:4">
      <c r="A1981" s="113"/>
      <c r="B1981" s="113"/>
      <c r="C1981" s="114"/>
      <c r="D1981" s="114"/>
    </row>
    <row r="1982" spans="1:4">
      <c r="A1982" s="113"/>
      <c r="B1982" s="113"/>
      <c r="C1982" s="114"/>
      <c r="D1982" s="114"/>
    </row>
    <row r="1983" spans="1:4">
      <c r="A1983" s="113"/>
      <c r="B1983" s="113"/>
      <c r="C1983" s="114"/>
      <c r="D1983" s="114"/>
    </row>
    <row r="1984" spans="1:4">
      <c r="A1984" s="113"/>
      <c r="B1984" s="113"/>
      <c r="C1984" s="114"/>
      <c r="D1984" s="114"/>
    </row>
    <row r="1985" spans="1:4">
      <c r="A1985" s="113"/>
      <c r="B1985" s="113"/>
      <c r="C1985" s="114"/>
      <c r="D1985" s="114"/>
    </row>
    <row r="1986" spans="1:4">
      <c r="A1986" s="113"/>
      <c r="B1986" s="113"/>
      <c r="C1986" s="114"/>
      <c r="D1986" s="114"/>
    </row>
    <row r="1987" spans="1:4">
      <c r="A1987" s="113"/>
      <c r="B1987" s="113"/>
      <c r="C1987" s="114"/>
      <c r="D1987" s="114"/>
    </row>
    <row r="1988" spans="1:4">
      <c r="A1988" s="113"/>
      <c r="B1988" s="113"/>
      <c r="C1988" s="114"/>
      <c r="D1988" s="114"/>
    </row>
    <row r="1989" spans="1:4">
      <c r="A1989" s="113"/>
      <c r="B1989" s="113"/>
      <c r="C1989" s="114"/>
      <c r="D1989" s="114"/>
    </row>
    <row r="1990" spans="1:4">
      <c r="A1990" s="113"/>
      <c r="B1990" s="113"/>
      <c r="C1990" s="114"/>
      <c r="D1990" s="114"/>
    </row>
    <row r="1991" spans="1:4">
      <c r="A1991" s="113"/>
      <c r="B1991" s="113"/>
      <c r="C1991" s="114"/>
      <c r="D1991" s="114"/>
    </row>
    <row r="1992" spans="1:4">
      <c r="A1992" s="113"/>
      <c r="B1992" s="113"/>
      <c r="C1992" s="114"/>
      <c r="D1992" s="114"/>
    </row>
    <row r="1993" spans="1:4">
      <c r="A1993" s="113"/>
      <c r="B1993" s="113"/>
      <c r="C1993" s="114"/>
      <c r="D1993" s="114"/>
    </row>
    <row r="1994" spans="1:4">
      <c r="A1994" s="113"/>
      <c r="B1994" s="113"/>
      <c r="C1994" s="114"/>
      <c r="D1994" s="114"/>
    </row>
    <row r="1995" spans="1:4">
      <c r="A1995" s="113"/>
      <c r="B1995" s="113"/>
      <c r="C1995" s="114"/>
      <c r="D1995" s="114"/>
    </row>
    <row r="1996" spans="1:4">
      <c r="A1996" s="113"/>
      <c r="B1996" s="113"/>
      <c r="C1996" s="114"/>
      <c r="D1996" s="114"/>
    </row>
    <row r="1997" spans="1:4">
      <c r="A1997" s="113"/>
      <c r="B1997" s="113"/>
      <c r="C1997" s="114"/>
      <c r="D1997" s="114"/>
    </row>
    <row r="1998" spans="1:4">
      <c r="A1998" s="113"/>
      <c r="B1998" s="113"/>
      <c r="C1998" s="114"/>
      <c r="D1998" s="114"/>
    </row>
    <row r="1999" spans="1:4">
      <c r="A1999" s="113"/>
      <c r="B1999" s="113"/>
      <c r="C1999" s="114"/>
      <c r="D1999" s="114"/>
    </row>
    <row r="2000" spans="1:4">
      <c r="A2000" s="113"/>
      <c r="B2000" s="113"/>
      <c r="C2000" s="114"/>
      <c r="D2000" s="114"/>
    </row>
    <row r="2001" spans="1:4">
      <c r="A2001" s="113"/>
      <c r="B2001" s="113"/>
      <c r="C2001" s="114"/>
      <c r="D2001" s="114"/>
    </row>
    <row r="2002" spans="1:4">
      <c r="A2002" s="113"/>
      <c r="B2002" s="113"/>
      <c r="C2002" s="114"/>
      <c r="D2002" s="114"/>
    </row>
    <row r="2003" spans="1:4">
      <c r="A2003" s="113"/>
      <c r="B2003" s="113"/>
      <c r="C2003" s="114"/>
      <c r="D2003" s="114"/>
    </row>
    <row r="2004" spans="1:4">
      <c r="A2004" s="113"/>
      <c r="B2004" s="113"/>
      <c r="C2004" s="114"/>
      <c r="D2004" s="114"/>
    </row>
    <row r="2005" spans="1:4">
      <c r="A2005" s="113"/>
      <c r="B2005" s="113"/>
      <c r="C2005" s="114"/>
      <c r="D2005" s="114"/>
    </row>
    <row r="2006" spans="1:4">
      <c r="A2006" s="113"/>
      <c r="B2006" s="113"/>
      <c r="C2006" s="114"/>
      <c r="D2006" s="114"/>
    </row>
    <row r="2007" spans="1:4">
      <c r="A2007" s="113"/>
      <c r="B2007" s="113"/>
      <c r="C2007" s="114"/>
      <c r="D2007" s="114"/>
    </row>
    <row r="2008" spans="1:4">
      <c r="A2008" s="113"/>
      <c r="B2008" s="113"/>
      <c r="C2008" s="114"/>
      <c r="D2008" s="114"/>
    </row>
    <row r="2009" spans="1:4">
      <c r="A2009" s="113"/>
      <c r="B2009" s="113"/>
      <c r="C2009" s="114"/>
      <c r="D2009" s="114"/>
    </row>
    <row r="2010" spans="1:4">
      <c r="A2010" s="113"/>
      <c r="B2010" s="113"/>
      <c r="C2010" s="114"/>
      <c r="D2010" s="114"/>
    </row>
    <row r="2011" spans="1:4">
      <c r="A2011" s="113"/>
      <c r="B2011" s="113"/>
      <c r="C2011" s="114"/>
      <c r="D2011" s="114"/>
    </row>
    <row r="2012" spans="1:4">
      <c r="A2012" s="113"/>
      <c r="B2012" s="113"/>
      <c r="C2012" s="114"/>
      <c r="D2012" s="114"/>
    </row>
    <row r="2013" spans="1:4">
      <c r="A2013" s="113"/>
      <c r="B2013" s="113"/>
      <c r="C2013" s="114"/>
      <c r="D2013" s="114"/>
    </row>
    <row r="2014" spans="1:4">
      <c r="A2014" s="113"/>
      <c r="B2014" s="113"/>
      <c r="C2014" s="114"/>
      <c r="D2014" s="114"/>
    </row>
    <row r="2015" spans="1:4">
      <c r="A2015" s="113"/>
      <c r="B2015" s="113"/>
      <c r="C2015" s="114"/>
      <c r="D2015" s="114"/>
    </row>
    <row r="2016" spans="1:4">
      <c r="A2016" s="113"/>
      <c r="B2016" s="113"/>
      <c r="C2016" s="114"/>
      <c r="D2016" s="114"/>
    </row>
    <row r="2017" spans="1:4">
      <c r="A2017" s="113"/>
      <c r="B2017" s="113"/>
      <c r="C2017" s="114"/>
      <c r="D2017" s="114"/>
    </row>
    <row r="2018" spans="1:4">
      <c r="A2018" s="113"/>
      <c r="B2018" s="113"/>
      <c r="C2018" s="114"/>
      <c r="D2018" s="114"/>
    </row>
    <row r="2019" spans="1:4">
      <c r="A2019" s="113"/>
      <c r="B2019" s="113"/>
      <c r="C2019" s="114"/>
      <c r="D2019" s="114"/>
    </row>
    <row r="2020" spans="1:4">
      <c r="A2020" s="113"/>
      <c r="B2020" s="113"/>
      <c r="C2020" s="114"/>
      <c r="D2020" s="114"/>
    </row>
    <row r="2021" spans="1:4">
      <c r="A2021" s="113"/>
      <c r="B2021" s="113"/>
      <c r="C2021" s="114"/>
      <c r="D2021" s="114"/>
    </row>
    <row r="2022" spans="1:4">
      <c r="A2022" s="113"/>
      <c r="B2022" s="113"/>
      <c r="C2022" s="114"/>
      <c r="D2022" s="114"/>
    </row>
    <row r="2023" spans="1:4">
      <c r="A2023" s="113"/>
      <c r="B2023" s="113"/>
      <c r="C2023" s="114"/>
      <c r="D2023" s="114"/>
    </row>
    <row r="2024" spans="1:4">
      <c r="A2024" s="113"/>
      <c r="B2024" s="113"/>
      <c r="C2024" s="114"/>
      <c r="D2024" s="114"/>
    </row>
    <row r="2025" spans="1:4">
      <c r="A2025" s="113"/>
      <c r="B2025" s="113"/>
      <c r="C2025" s="114"/>
      <c r="D2025" s="114"/>
    </row>
    <row r="2026" spans="1:4">
      <c r="A2026" s="113"/>
      <c r="B2026" s="113"/>
      <c r="C2026" s="114"/>
      <c r="D2026" s="114"/>
    </row>
    <row r="2027" spans="1:4">
      <c r="A2027" s="113"/>
      <c r="B2027" s="113"/>
      <c r="C2027" s="114"/>
      <c r="D2027" s="114"/>
    </row>
    <row r="2028" spans="1:4">
      <c r="A2028" s="113"/>
      <c r="B2028" s="113"/>
      <c r="C2028" s="114"/>
      <c r="D2028" s="114"/>
    </row>
    <row r="2029" spans="1:4">
      <c r="A2029" s="113"/>
      <c r="B2029" s="113"/>
      <c r="C2029" s="114"/>
      <c r="D2029" s="114"/>
    </row>
    <row r="2030" spans="1:4">
      <c r="A2030" s="113"/>
      <c r="B2030" s="113"/>
      <c r="C2030" s="114"/>
      <c r="D2030" s="114"/>
    </row>
    <row r="2031" spans="1:4">
      <c r="A2031" s="113"/>
      <c r="B2031" s="113"/>
      <c r="C2031" s="114"/>
      <c r="D2031" s="114"/>
    </row>
    <row r="2032" spans="1:4">
      <c r="A2032" s="113"/>
      <c r="B2032" s="113"/>
      <c r="C2032" s="114"/>
      <c r="D2032" s="114"/>
    </row>
    <row r="2033" spans="1:4">
      <c r="A2033" s="113"/>
      <c r="B2033" s="113"/>
      <c r="C2033" s="114"/>
      <c r="D2033" s="114"/>
    </row>
    <row r="2034" spans="1:4">
      <c r="A2034" s="113"/>
      <c r="B2034" s="113"/>
      <c r="C2034" s="114"/>
      <c r="D2034" s="114"/>
    </row>
    <row r="2035" spans="1:4">
      <c r="A2035" s="113"/>
      <c r="B2035" s="113"/>
      <c r="C2035" s="114"/>
      <c r="D2035" s="114"/>
    </row>
    <row r="2036" spans="1:4">
      <c r="A2036" s="113"/>
      <c r="B2036" s="113"/>
      <c r="C2036" s="114"/>
      <c r="D2036" s="114"/>
    </row>
    <row r="2037" spans="1:4">
      <c r="A2037" s="113"/>
      <c r="B2037" s="113"/>
      <c r="C2037" s="114"/>
      <c r="D2037" s="114"/>
    </row>
    <row r="2038" spans="1:4">
      <c r="A2038" s="113"/>
      <c r="B2038" s="113"/>
      <c r="C2038" s="114"/>
      <c r="D2038" s="114"/>
    </row>
    <row r="2039" spans="1:4">
      <c r="A2039" s="113"/>
      <c r="B2039" s="113"/>
      <c r="C2039" s="114"/>
      <c r="D2039" s="114"/>
    </row>
    <row r="2040" spans="1:4">
      <c r="A2040" s="113"/>
      <c r="B2040" s="113"/>
      <c r="C2040" s="114"/>
      <c r="D2040" s="114"/>
    </row>
    <row r="2041" spans="1:4">
      <c r="A2041" s="113"/>
      <c r="B2041" s="113"/>
      <c r="C2041" s="114"/>
      <c r="D2041" s="114"/>
    </row>
    <row r="2042" spans="1:4">
      <c r="A2042" s="113"/>
      <c r="B2042" s="113"/>
      <c r="C2042" s="114"/>
      <c r="D2042" s="114"/>
    </row>
    <row r="2043" spans="1:4">
      <c r="A2043" s="113"/>
      <c r="B2043" s="113"/>
      <c r="C2043" s="114"/>
      <c r="D2043" s="114"/>
    </row>
    <row r="2044" spans="1:4">
      <c r="A2044" s="113"/>
      <c r="B2044" s="113"/>
      <c r="C2044" s="114"/>
      <c r="D2044" s="114"/>
    </row>
    <row r="2045" spans="1:4">
      <c r="A2045" s="113"/>
      <c r="B2045" s="113"/>
      <c r="C2045" s="114"/>
      <c r="D2045" s="114"/>
    </row>
    <row r="2046" spans="1:4">
      <c r="A2046" s="113"/>
      <c r="B2046" s="113"/>
      <c r="C2046" s="114"/>
      <c r="D2046" s="114"/>
    </row>
    <row r="2047" spans="1:4">
      <c r="A2047" s="113"/>
      <c r="B2047" s="113"/>
      <c r="C2047" s="114"/>
      <c r="D2047" s="114"/>
    </row>
    <row r="2048" spans="1:4">
      <c r="A2048" s="113"/>
      <c r="B2048" s="113"/>
      <c r="C2048" s="114"/>
      <c r="D2048" s="114"/>
    </row>
    <row r="2049" spans="1:4">
      <c r="A2049" s="113"/>
      <c r="B2049" s="113"/>
      <c r="C2049" s="114"/>
      <c r="D2049" s="114"/>
    </row>
    <row r="2050" spans="1:4">
      <c r="A2050" s="113"/>
      <c r="B2050" s="113"/>
      <c r="C2050" s="114"/>
      <c r="D2050" s="114"/>
    </row>
    <row r="2051" spans="1:4">
      <c r="A2051" s="113"/>
      <c r="B2051" s="113"/>
      <c r="C2051" s="114"/>
      <c r="D2051" s="114"/>
    </row>
    <row r="2052" spans="1:4">
      <c r="A2052" s="113"/>
      <c r="B2052" s="113"/>
      <c r="C2052" s="114"/>
      <c r="D2052" s="114"/>
    </row>
    <row r="2053" spans="1:4">
      <c r="A2053" s="113"/>
      <c r="B2053" s="113"/>
      <c r="C2053" s="114"/>
      <c r="D2053" s="114"/>
    </row>
    <row r="2054" spans="1:4">
      <c r="A2054" s="113"/>
      <c r="B2054" s="113"/>
      <c r="C2054" s="114"/>
      <c r="D2054" s="114"/>
    </row>
    <row r="2055" spans="1:4">
      <c r="A2055" s="113"/>
      <c r="B2055" s="113"/>
      <c r="C2055" s="114"/>
      <c r="D2055" s="114"/>
    </row>
    <row r="2056" spans="1:4">
      <c r="A2056" s="113"/>
      <c r="B2056" s="113"/>
      <c r="C2056" s="114"/>
      <c r="D2056" s="114"/>
    </row>
    <row r="2057" spans="1:4">
      <c r="A2057" s="113"/>
      <c r="B2057" s="113"/>
      <c r="C2057" s="114"/>
      <c r="D2057" s="114"/>
    </row>
    <row r="2058" spans="1:4">
      <c r="A2058" s="113"/>
      <c r="B2058" s="113"/>
      <c r="C2058" s="114"/>
      <c r="D2058" s="114"/>
    </row>
    <row r="2059" spans="1:4">
      <c r="A2059" s="113"/>
      <c r="B2059" s="113"/>
      <c r="C2059" s="114"/>
      <c r="D2059" s="114"/>
    </row>
    <row r="2060" spans="1:4">
      <c r="A2060" s="113"/>
      <c r="B2060" s="113"/>
      <c r="C2060" s="114"/>
      <c r="D2060" s="114"/>
    </row>
    <row r="2061" spans="1:4">
      <c r="A2061" s="113"/>
      <c r="B2061" s="113"/>
      <c r="C2061" s="114"/>
      <c r="D2061" s="114"/>
    </row>
    <row r="2062" spans="1:4">
      <c r="A2062" s="113"/>
      <c r="B2062" s="113"/>
      <c r="C2062" s="114"/>
      <c r="D2062" s="114"/>
    </row>
    <row r="2063" spans="1:4">
      <c r="A2063" s="113"/>
      <c r="B2063" s="113"/>
      <c r="C2063" s="114"/>
      <c r="D2063" s="114"/>
    </row>
    <row r="2064" spans="1:4">
      <c r="A2064" s="113"/>
      <c r="B2064" s="113"/>
      <c r="C2064" s="114"/>
      <c r="D2064" s="114"/>
    </row>
    <row r="2065" spans="1:4">
      <c r="A2065" s="113"/>
      <c r="B2065" s="113"/>
      <c r="C2065" s="114"/>
      <c r="D2065" s="114"/>
    </row>
    <row r="2066" spans="1:4">
      <c r="A2066" s="113"/>
      <c r="B2066" s="113"/>
      <c r="C2066" s="114"/>
      <c r="D2066" s="114"/>
    </row>
    <row r="2067" spans="1:4">
      <c r="A2067" s="113"/>
      <c r="B2067" s="113"/>
      <c r="C2067" s="114"/>
      <c r="D2067" s="114"/>
    </row>
    <row r="2068" spans="1:4">
      <c r="A2068" s="113"/>
      <c r="B2068" s="113"/>
      <c r="C2068" s="114"/>
      <c r="D2068" s="114"/>
    </row>
    <row r="2069" spans="1:4">
      <c r="A2069" s="113"/>
      <c r="B2069" s="113"/>
      <c r="C2069" s="114"/>
      <c r="D2069" s="114"/>
    </row>
    <row r="2070" spans="1:4">
      <c r="A2070" s="113"/>
      <c r="B2070" s="113"/>
      <c r="C2070" s="114"/>
      <c r="D2070" s="114"/>
    </row>
    <row r="2071" spans="1:4">
      <c r="A2071" s="113"/>
      <c r="B2071" s="113"/>
      <c r="C2071" s="114"/>
      <c r="D2071" s="114"/>
    </row>
    <row r="2072" spans="1:4">
      <c r="A2072" s="113"/>
      <c r="B2072" s="113"/>
      <c r="C2072" s="114"/>
      <c r="D2072" s="114"/>
    </row>
    <row r="2073" spans="1:4">
      <c r="A2073" s="113"/>
      <c r="B2073" s="113"/>
      <c r="C2073" s="114"/>
      <c r="D2073" s="114"/>
    </row>
    <row r="2074" spans="1:4">
      <c r="A2074" s="113"/>
      <c r="B2074" s="113"/>
      <c r="C2074" s="114"/>
      <c r="D2074" s="114"/>
    </row>
    <row r="2075" spans="1:4">
      <c r="A2075" s="113"/>
      <c r="B2075" s="113"/>
      <c r="C2075" s="114"/>
      <c r="D2075" s="114"/>
    </row>
    <row r="2076" spans="1:4">
      <c r="A2076" s="113"/>
      <c r="B2076" s="113"/>
      <c r="C2076" s="114"/>
      <c r="D2076" s="114"/>
    </row>
    <row r="2077" spans="1:4">
      <c r="A2077" s="113"/>
      <c r="B2077" s="113"/>
      <c r="C2077" s="114"/>
      <c r="D2077" s="114"/>
    </row>
    <row r="2078" spans="1:4">
      <c r="A2078" s="113"/>
      <c r="B2078" s="113"/>
      <c r="C2078" s="114"/>
      <c r="D2078" s="114"/>
    </row>
    <row r="2079" spans="1:4">
      <c r="A2079" s="113"/>
      <c r="B2079" s="113"/>
      <c r="C2079" s="114"/>
      <c r="D2079" s="114"/>
    </row>
    <row r="2080" spans="1:4">
      <c r="A2080" s="113"/>
      <c r="B2080" s="113"/>
      <c r="C2080" s="114"/>
      <c r="D2080" s="114"/>
    </row>
    <row r="2081" spans="1:4">
      <c r="A2081" s="113"/>
      <c r="B2081" s="113"/>
      <c r="C2081" s="114"/>
      <c r="D2081" s="114"/>
    </row>
    <row r="2082" spans="1:4">
      <c r="A2082" s="113"/>
      <c r="B2082" s="113"/>
      <c r="C2082" s="114"/>
      <c r="D2082" s="114"/>
    </row>
    <row r="2083" spans="1:4">
      <c r="A2083" s="113"/>
      <c r="B2083" s="113"/>
      <c r="C2083" s="114"/>
      <c r="D2083" s="114"/>
    </row>
    <row r="2084" spans="1:4">
      <c r="A2084" s="113"/>
      <c r="B2084" s="113"/>
      <c r="C2084" s="114"/>
      <c r="D2084" s="114"/>
    </row>
    <row r="2085" spans="1:4">
      <c r="A2085" s="113"/>
      <c r="B2085" s="113"/>
      <c r="C2085" s="114"/>
      <c r="D2085" s="114"/>
    </row>
    <row r="2086" spans="1:4">
      <c r="A2086" s="113"/>
      <c r="B2086" s="113"/>
      <c r="C2086" s="114"/>
      <c r="D2086" s="114"/>
    </row>
    <row r="2087" spans="1:4">
      <c r="A2087" s="113"/>
      <c r="B2087" s="113"/>
      <c r="C2087" s="114"/>
      <c r="D2087" s="114"/>
    </row>
    <row r="2088" spans="1:4">
      <c r="A2088" s="113"/>
      <c r="B2088" s="113"/>
      <c r="C2088" s="114"/>
      <c r="D2088" s="114"/>
    </row>
    <row r="2089" spans="1:4">
      <c r="A2089" s="113"/>
      <c r="B2089" s="113"/>
      <c r="C2089" s="114"/>
      <c r="D2089" s="114"/>
    </row>
    <row r="2090" spans="1:4">
      <c r="A2090" s="113"/>
      <c r="B2090" s="113"/>
      <c r="C2090" s="114"/>
      <c r="D2090" s="114"/>
    </row>
    <row r="2091" spans="1:4">
      <c r="A2091" s="113"/>
      <c r="B2091" s="113"/>
      <c r="C2091" s="114"/>
      <c r="D2091" s="114"/>
    </row>
    <row r="2092" spans="1:4">
      <c r="A2092" s="113"/>
      <c r="B2092" s="113"/>
      <c r="C2092" s="114"/>
      <c r="D2092" s="114"/>
    </row>
    <row r="2093" spans="1:4">
      <c r="A2093" s="113"/>
      <c r="B2093" s="113"/>
      <c r="C2093" s="114"/>
      <c r="D2093" s="114"/>
    </row>
    <row r="2094" spans="1:4">
      <c r="A2094" s="113"/>
      <c r="B2094" s="113"/>
      <c r="C2094" s="114"/>
      <c r="D2094" s="114"/>
    </row>
    <row r="2095" spans="1:4">
      <c r="A2095" s="113"/>
      <c r="B2095" s="113"/>
      <c r="C2095" s="114"/>
      <c r="D2095" s="114"/>
    </row>
    <row r="2096" spans="1:4">
      <c r="A2096" s="113"/>
      <c r="B2096" s="113"/>
      <c r="C2096" s="114"/>
      <c r="D2096" s="114"/>
    </row>
    <row r="2097" spans="1:4">
      <c r="A2097" s="113"/>
      <c r="B2097" s="113"/>
      <c r="C2097" s="114"/>
      <c r="D2097" s="114"/>
    </row>
    <row r="2098" spans="1:4">
      <c r="A2098" s="113"/>
      <c r="B2098" s="113"/>
      <c r="C2098" s="114"/>
      <c r="D2098" s="114"/>
    </row>
    <row r="2099" spans="1:4">
      <c r="A2099" s="113"/>
      <c r="B2099" s="113"/>
      <c r="C2099" s="114"/>
      <c r="D2099" s="114"/>
    </row>
    <row r="2100" spans="1:4">
      <c r="A2100" s="113"/>
      <c r="B2100" s="113"/>
      <c r="C2100" s="114"/>
      <c r="D2100" s="114"/>
    </row>
    <row r="2101" spans="1:4">
      <c r="A2101" s="113"/>
      <c r="B2101" s="113"/>
      <c r="C2101" s="114"/>
      <c r="D2101" s="114"/>
    </row>
    <row r="2102" spans="1:4">
      <c r="A2102" s="113"/>
      <c r="B2102" s="113"/>
      <c r="C2102" s="114"/>
      <c r="D2102" s="114"/>
    </row>
    <row r="2103" spans="1:4">
      <c r="A2103" s="113"/>
      <c r="B2103" s="113"/>
      <c r="C2103" s="114"/>
      <c r="D2103" s="114"/>
    </row>
    <row r="2104" spans="1:4">
      <c r="A2104" s="113"/>
      <c r="B2104" s="113"/>
      <c r="C2104" s="114"/>
      <c r="D2104" s="114"/>
    </row>
    <row r="2105" spans="1:4">
      <c r="A2105" s="113"/>
      <c r="B2105" s="113"/>
      <c r="C2105" s="114"/>
      <c r="D2105" s="114"/>
    </row>
    <row r="2106" spans="1:4">
      <c r="A2106" s="113"/>
      <c r="B2106" s="113"/>
      <c r="C2106" s="114"/>
      <c r="D2106" s="114"/>
    </row>
    <row r="2107" spans="1:4">
      <c r="A2107" s="113"/>
      <c r="B2107" s="113"/>
      <c r="C2107" s="114"/>
      <c r="D2107" s="114"/>
    </row>
    <row r="2108" spans="1:4">
      <c r="A2108" s="113"/>
      <c r="B2108" s="113"/>
      <c r="C2108" s="114"/>
      <c r="D2108" s="114"/>
    </row>
    <row r="2109" spans="1:4">
      <c r="A2109" s="113"/>
      <c r="B2109" s="113"/>
      <c r="C2109" s="114"/>
      <c r="D2109" s="114"/>
    </row>
    <row r="2110" spans="1:4">
      <c r="A2110" s="113"/>
      <c r="B2110" s="113"/>
      <c r="C2110" s="114"/>
      <c r="D2110" s="114"/>
    </row>
    <row r="2111" spans="1:4">
      <c r="A2111" s="113"/>
      <c r="B2111" s="113"/>
      <c r="C2111" s="114"/>
      <c r="D2111" s="114"/>
    </row>
    <row r="2112" spans="1:4">
      <c r="A2112" s="113"/>
      <c r="B2112" s="113"/>
      <c r="C2112" s="114"/>
      <c r="D2112" s="114"/>
    </row>
    <row r="2113" spans="1:4">
      <c r="A2113" s="113"/>
      <c r="B2113" s="113"/>
      <c r="C2113" s="114"/>
      <c r="D2113" s="114"/>
    </row>
    <row r="2114" spans="1:4">
      <c r="A2114" s="113"/>
      <c r="B2114" s="113"/>
      <c r="C2114" s="114"/>
      <c r="D2114" s="114"/>
    </row>
    <row r="2115" spans="1:4">
      <c r="A2115" s="113"/>
      <c r="B2115" s="113"/>
      <c r="C2115" s="114"/>
      <c r="D2115" s="114"/>
    </row>
    <row r="2116" spans="1:4">
      <c r="A2116" s="113"/>
      <c r="B2116" s="113"/>
      <c r="C2116" s="114"/>
      <c r="D2116" s="114"/>
    </row>
    <row r="2117" spans="1:4">
      <c r="A2117" s="113"/>
      <c r="B2117" s="113"/>
      <c r="C2117" s="114"/>
      <c r="D2117" s="114"/>
    </row>
    <row r="2118" spans="1:4">
      <c r="A2118" s="113"/>
      <c r="B2118" s="113"/>
      <c r="C2118" s="114"/>
      <c r="D2118" s="114"/>
    </row>
    <row r="2119" spans="1:4">
      <c r="A2119" s="113"/>
      <c r="B2119" s="113"/>
      <c r="C2119" s="114"/>
      <c r="D2119" s="114"/>
    </row>
    <row r="2120" spans="1:4">
      <c r="A2120" s="113"/>
      <c r="B2120" s="113"/>
      <c r="C2120" s="114"/>
      <c r="D2120" s="114"/>
    </row>
    <row r="2121" spans="1:4">
      <c r="A2121" s="113"/>
      <c r="B2121" s="113"/>
      <c r="C2121" s="114"/>
      <c r="D2121" s="114"/>
    </row>
    <row r="2122" spans="1:4">
      <c r="A2122" s="113"/>
      <c r="B2122" s="113"/>
      <c r="C2122" s="114"/>
      <c r="D2122" s="114"/>
    </row>
    <row r="2123" spans="1:4">
      <c r="A2123" s="113"/>
      <c r="B2123" s="113"/>
      <c r="C2123" s="114"/>
      <c r="D2123" s="114"/>
    </row>
    <row r="2124" spans="1:4">
      <c r="A2124" s="113"/>
      <c r="B2124" s="113"/>
      <c r="C2124" s="114"/>
      <c r="D2124" s="114"/>
    </row>
    <row r="2125" spans="1:4">
      <c r="A2125" s="113"/>
      <c r="B2125" s="113"/>
      <c r="C2125" s="114"/>
      <c r="D2125" s="114"/>
    </row>
    <row r="2126" spans="1:4">
      <c r="A2126" s="113"/>
      <c r="B2126" s="113"/>
      <c r="C2126" s="114"/>
      <c r="D2126" s="114"/>
    </row>
    <row r="2127" spans="1:4">
      <c r="A2127" s="113"/>
      <c r="B2127" s="113"/>
      <c r="C2127" s="114"/>
      <c r="D2127" s="114"/>
    </row>
    <row r="2128" spans="1:4">
      <c r="A2128" s="113"/>
      <c r="B2128" s="113"/>
      <c r="C2128" s="114"/>
      <c r="D2128" s="114"/>
    </row>
    <row r="2129" spans="1:4">
      <c r="A2129" s="113"/>
      <c r="B2129" s="113"/>
      <c r="C2129" s="114"/>
      <c r="D2129" s="114"/>
    </row>
    <row r="2130" spans="1:4">
      <c r="A2130" s="113"/>
      <c r="B2130" s="113"/>
      <c r="C2130" s="114"/>
      <c r="D2130" s="114"/>
    </row>
    <row r="2131" spans="1:4">
      <c r="A2131" s="113"/>
      <c r="B2131" s="113"/>
      <c r="C2131" s="114"/>
      <c r="D2131" s="114"/>
    </row>
    <row r="2132" spans="1:4">
      <c r="A2132" s="113"/>
      <c r="B2132" s="113"/>
      <c r="C2132" s="114"/>
      <c r="D2132" s="114"/>
    </row>
    <row r="2133" spans="1:4">
      <c r="A2133" s="113"/>
      <c r="B2133" s="113"/>
      <c r="C2133" s="114"/>
      <c r="D2133" s="114"/>
    </row>
    <row r="2134" spans="1:4">
      <c r="A2134" s="113"/>
      <c r="B2134" s="113"/>
      <c r="C2134" s="114"/>
      <c r="D2134" s="114"/>
    </row>
    <row r="2135" spans="1:4">
      <c r="A2135" s="113"/>
      <c r="B2135" s="113"/>
      <c r="C2135" s="114"/>
      <c r="D2135" s="114"/>
    </row>
    <row r="2136" spans="1:4">
      <c r="A2136" s="113"/>
      <c r="B2136" s="113"/>
      <c r="C2136" s="114"/>
      <c r="D2136" s="114"/>
    </row>
    <row r="2137" spans="1:4">
      <c r="A2137" s="113"/>
      <c r="B2137" s="113"/>
      <c r="C2137" s="114"/>
      <c r="D2137" s="114"/>
    </row>
    <row r="2138" spans="1:4">
      <c r="A2138" s="113"/>
      <c r="B2138" s="113"/>
      <c r="C2138" s="114"/>
      <c r="D2138" s="114"/>
    </row>
    <row r="2139" spans="1:4">
      <c r="A2139" s="113"/>
      <c r="B2139" s="113"/>
      <c r="C2139" s="114"/>
      <c r="D2139" s="114"/>
    </row>
    <row r="2140" spans="1:4">
      <c r="A2140" s="113"/>
      <c r="B2140" s="113"/>
      <c r="C2140" s="114"/>
      <c r="D2140" s="114"/>
    </row>
    <row r="2141" spans="1:4">
      <c r="A2141" s="113"/>
      <c r="B2141" s="113"/>
      <c r="C2141" s="114"/>
      <c r="D2141" s="114"/>
    </row>
    <row r="2142" spans="1:4">
      <c r="A2142" s="113"/>
      <c r="B2142" s="113"/>
      <c r="C2142" s="114"/>
      <c r="D2142" s="114"/>
    </row>
    <row r="2143" spans="1:4">
      <c r="A2143" s="113"/>
      <c r="B2143" s="113"/>
      <c r="C2143" s="114"/>
      <c r="D2143" s="114"/>
    </row>
    <row r="2144" spans="1:4">
      <c r="A2144" s="113"/>
      <c r="B2144" s="113"/>
      <c r="C2144" s="114"/>
      <c r="D2144" s="114"/>
    </row>
    <row r="2145" spans="1:4">
      <c r="A2145" s="113"/>
      <c r="B2145" s="113"/>
      <c r="C2145" s="114"/>
      <c r="D2145" s="114"/>
    </row>
    <row r="2146" spans="1:4">
      <c r="A2146" s="113"/>
      <c r="B2146" s="113"/>
      <c r="C2146" s="114"/>
      <c r="D2146" s="114"/>
    </row>
    <row r="2147" spans="1:4">
      <c r="A2147" s="113"/>
      <c r="B2147" s="113"/>
      <c r="C2147" s="114"/>
      <c r="D2147" s="114"/>
    </row>
    <row r="2148" spans="1:4">
      <c r="A2148" s="113"/>
      <c r="B2148" s="113"/>
      <c r="C2148" s="114"/>
      <c r="D2148" s="114"/>
    </row>
    <row r="2149" spans="1:4">
      <c r="A2149" s="113"/>
      <c r="B2149" s="113"/>
      <c r="C2149" s="114"/>
      <c r="D2149" s="114"/>
    </row>
    <row r="2150" spans="1:4">
      <c r="A2150" s="113"/>
      <c r="B2150" s="113"/>
      <c r="C2150" s="114"/>
      <c r="D2150" s="114"/>
    </row>
    <row r="2151" spans="1:4">
      <c r="A2151" s="113"/>
      <c r="B2151" s="113"/>
      <c r="C2151" s="114"/>
      <c r="D2151" s="114"/>
    </row>
    <row r="2152" spans="1:4">
      <c r="A2152" s="113"/>
      <c r="B2152" s="113"/>
      <c r="C2152" s="114"/>
      <c r="D2152" s="114"/>
    </row>
    <row r="2153" spans="1:4">
      <c r="A2153" s="113"/>
      <c r="B2153" s="113"/>
      <c r="C2153" s="114"/>
      <c r="D2153" s="114"/>
    </row>
    <row r="2154" spans="1:4">
      <c r="A2154" s="113"/>
      <c r="B2154" s="113"/>
      <c r="C2154" s="114"/>
      <c r="D2154" s="114"/>
    </row>
    <row r="2155" spans="1:4">
      <c r="A2155" s="113"/>
      <c r="B2155" s="113"/>
      <c r="C2155" s="114"/>
      <c r="D2155" s="114"/>
    </row>
    <row r="2156" spans="1:4">
      <c r="A2156" s="113"/>
      <c r="B2156" s="113"/>
      <c r="C2156" s="114"/>
      <c r="D2156" s="114"/>
    </row>
    <row r="2157" spans="1:4">
      <c r="A2157" s="113"/>
      <c r="B2157" s="113"/>
      <c r="C2157" s="114"/>
      <c r="D2157" s="114"/>
    </row>
    <row r="2158" spans="1:4">
      <c r="A2158" s="113"/>
      <c r="B2158" s="113"/>
      <c r="C2158" s="114"/>
      <c r="D2158" s="114"/>
    </row>
    <row r="2159" spans="1:4">
      <c r="A2159" s="113"/>
      <c r="B2159" s="113"/>
      <c r="C2159" s="114"/>
      <c r="D2159" s="114"/>
    </row>
    <row r="2160" spans="1:4">
      <c r="A2160" s="113"/>
      <c r="B2160" s="113"/>
      <c r="C2160" s="114"/>
      <c r="D2160" s="114"/>
    </row>
    <row r="2161" spans="1:4">
      <c r="A2161" s="113"/>
      <c r="B2161" s="113"/>
      <c r="C2161" s="114"/>
      <c r="D2161" s="114"/>
    </row>
    <row r="2162" spans="1:4">
      <c r="A2162" s="113"/>
      <c r="B2162" s="113"/>
      <c r="C2162" s="114"/>
      <c r="D2162" s="114"/>
    </row>
    <row r="2163" spans="1:4">
      <c r="A2163" s="113"/>
      <c r="B2163" s="113"/>
      <c r="C2163" s="114"/>
      <c r="D2163" s="114"/>
    </row>
    <row r="2164" spans="1:4">
      <c r="A2164" s="113"/>
      <c r="B2164" s="113"/>
      <c r="C2164" s="114"/>
      <c r="D2164" s="114"/>
    </row>
    <row r="2165" spans="1:4">
      <c r="A2165" s="113"/>
      <c r="B2165" s="113"/>
      <c r="C2165" s="114"/>
      <c r="D2165" s="114"/>
    </row>
    <row r="2166" spans="1:4">
      <c r="A2166" s="113"/>
      <c r="B2166" s="113"/>
      <c r="C2166" s="114"/>
      <c r="D2166" s="114"/>
    </row>
    <row r="2167" spans="1:4">
      <c r="A2167" s="113"/>
      <c r="B2167" s="113"/>
      <c r="C2167" s="114"/>
      <c r="D2167" s="114"/>
    </row>
    <row r="2168" spans="1:4">
      <c r="A2168" s="113"/>
      <c r="B2168" s="113"/>
      <c r="C2168" s="114"/>
      <c r="D2168" s="114"/>
    </row>
    <row r="2169" spans="1:4">
      <c r="A2169" s="113"/>
      <c r="B2169" s="113"/>
      <c r="C2169" s="114"/>
      <c r="D2169" s="114"/>
    </row>
    <row r="2170" spans="1:4">
      <c r="A2170" s="113"/>
      <c r="B2170" s="113"/>
      <c r="C2170" s="114"/>
      <c r="D2170" s="114"/>
    </row>
    <row r="2171" spans="1:4">
      <c r="A2171" s="113"/>
      <c r="B2171" s="113"/>
      <c r="C2171" s="114"/>
      <c r="D2171" s="114"/>
    </row>
    <row r="2172" spans="1:4">
      <c r="A2172" s="113"/>
      <c r="B2172" s="113"/>
      <c r="C2172" s="114"/>
      <c r="D2172" s="114"/>
    </row>
    <row r="2173" spans="1:4">
      <c r="A2173" s="113"/>
      <c r="B2173" s="113"/>
      <c r="C2173" s="114"/>
      <c r="D2173" s="114"/>
    </row>
    <row r="2174" spans="1:4">
      <c r="A2174" s="113"/>
      <c r="B2174" s="113"/>
      <c r="C2174" s="114"/>
      <c r="D2174" s="114"/>
    </row>
    <row r="2175" spans="1:4">
      <c r="A2175" s="113"/>
      <c r="B2175" s="113"/>
      <c r="C2175" s="114"/>
      <c r="D2175" s="114"/>
    </row>
    <row r="2176" spans="1:4">
      <c r="A2176" s="113"/>
      <c r="B2176" s="113"/>
      <c r="C2176" s="114"/>
      <c r="D2176" s="114"/>
    </row>
    <row r="2177" spans="1:4">
      <c r="A2177" s="113"/>
      <c r="B2177" s="113"/>
      <c r="C2177" s="114"/>
      <c r="D2177" s="114"/>
    </row>
    <row r="2178" spans="1:4">
      <c r="A2178" s="113"/>
      <c r="B2178" s="113"/>
      <c r="C2178" s="114"/>
      <c r="D2178" s="114"/>
    </row>
    <row r="2179" spans="1:4">
      <c r="A2179" s="113"/>
      <c r="B2179" s="113"/>
      <c r="C2179" s="114"/>
      <c r="D2179" s="114"/>
    </row>
    <row r="2180" spans="1:4">
      <c r="A2180" s="113"/>
      <c r="B2180" s="113"/>
      <c r="C2180" s="114"/>
      <c r="D2180" s="114"/>
    </row>
    <row r="2181" spans="1:4">
      <c r="A2181" s="113"/>
      <c r="B2181" s="113"/>
      <c r="C2181" s="114"/>
      <c r="D2181" s="114"/>
    </row>
    <row r="2182" spans="1:4">
      <c r="A2182" s="113"/>
      <c r="B2182" s="113"/>
      <c r="C2182" s="114"/>
      <c r="D2182" s="114"/>
    </row>
    <row r="2183" spans="1:4">
      <c r="A2183" s="113"/>
      <c r="B2183" s="113"/>
      <c r="C2183" s="114"/>
      <c r="D2183" s="114"/>
    </row>
    <row r="2184" spans="1:4">
      <c r="A2184" s="113"/>
      <c r="B2184" s="113"/>
      <c r="C2184" s="114"/>
      <c r="D2184" s="114"/>
    </row>
    <row r="2185" spans="1:4">
      <c r="A2185" s="113"/>
      <c r="B2185" s="113"/>
      <c r="C2185" s="114"/>
      <c r="D2185" s="114"/>
    </row>
    <row r="2186" spans="1:4">
      <c r="A2186" s="113"/>
      <c r="B2186" s="113"/>
      <c r="C2186" s="114"/>
      <c r="D2186" s="114"/>
    </row>
    <row r="2187" spans="1:4">
      <c r="A2187" s="113"/>
      <c r="B2187" s="113"/>
      <c r="C2187" s="114"/>
      <c r="D2187" s="114"/>
    </row>
    <row r="2188" spans="1:4">
      <c r="A2188" s="113"/>
      <c r="B2188" s="113"/>
      <c r="C2188" s="114"/>
      <c r="D2188" s="114"/>
    </row>
    <row r="2189" spans="1:4">
      <c r="A2189" s="113"/>
      <c r="B2189" s="113"/>
      <c r="C2189" s="114"/>
      <c r="D2189" s="114"/>
    </row>
    <row r="2190" spans="1:4">
      <c r="A2190" s="113"/>
      <c r="B2190" s="113"/>
      <c r="C2190" s="114"/>
      <c r="D2190" s="114"/>
    </row>
    <row r="2191" spans="1:4">
      <c r="A2191" s="113"/>
      <c r="B2191" s="113"/>
      <c r="C2191" s="114"/>
      <c r="D2191" s="114"/>
    </row>
    <row r="2192" spans="1:4">
      <c r="A2192" s="113"/>
      <c r="B2192" s="113"/>
      <c r="C2192" s="114"/>
      <c r="D2192" s="114"/>
    </row>
    <row r="2193" spans="1:4">
      <c r="A2193" s="113"/>
      <c r="B2193" s="113"/>
      <c r="C2193" s="114"/>
      <c r="D2193" s="114"/>
    </row>
    <row r="2194" spans="1:4">
      <c r="A2194" s="113"/>
      <c r="B2194" s="113"/>
      <c r="C2194" s="114"/>
      <c r="D2194" s="114"/>
    </row>
    <row r="2195" spans="1:4">
      <c r="A2195" s="113"/>
      <c r="B2195" s="113"/>
      <c r="C2195" s="114"/>
      <c r="D2195" s="114"/>
    </row>
    <row r="2196" spans="1:4">
      <c r="A2196" s="113"/>
      <c r="B2196" s="113"/>
      <c r="C2196" s="114"/>
      <c r="D2196" s="114"/>
    </row>
    <row r="2197" spans="1:4">
      <c r="A2197" s="113"/>
      <c r="B2197" s="113"/>
      <c r="C2197" s="114"/>
      <c r="D2197" s="114"/>
    </row>
    <row r="2198" spans="1:4">
      <c r="A2198" s="113"/>
      <c r="B2198" s="113"/>
      <c r="C2198" s="114"/>
      <c r="D2198" s="114"/>
    </row>
    <row r="2199" spans="1:4">
      <c r="A2199" s="113"/>
      <c r="B2199" s="113"/>
      <c r="C2199" s="114"/>
      <c r="D2199" s="114"/>
    </row>
    <row r="2200" spans="1:4">
      <c r="A2200" s="113"/>
      <c r="B2200" s="113"/>
      <c r="C2200" s="114"/>
      <c r="D2200" s="114"/>
    </row>
    <row r="2201" spans="1:4">
      <c r="A2201" s="113"/>
      <c r="B2201" s="113"/>
      <c r="C2201" s="114"/>
      <c r="D2201" s="114"/>
    </row>
    <row r="2202" spans="1:4">
      <c r="A2202" s="113"/>
      <c r="B2202" s="113"/>
      <c r="C2202" s="114"/>
      <c r="D2202" s="114"/>
    </row>
    <row r="2203" spans="1:4">
      <c r="A2203" s="113"/>
      <c r="B2203" s="113"/>
      <c r="C2203" s="114"/>
      <c r="D2203" s="114"/>
    </row>
    <row r="2204" spans="1:4">
      <c r="A2204" s="113"/>
      <c r="B2204" s="113"/>
      <c r="C2204" s="114"/>
      <c r="D2204" s="114"/>
    </row>
    <row r="2205" spans="1:4">
      <c r="A2205" s="113"/>
      <c r="B2205" s="113"/>
      <c r="C2205" s="114"/>
      <c r="D2205" s="114"/>
    </row>
    <row r="2206" spans="1:4">
      <c r="A2206" s="113"/>
      <c r="B2206" s="113"/>
      <c r="C2206" s="114"/>
      <c r="D2206" s="114"/>
    </row>
    <row r="2207" spans="1:4">
      <c r="A2207" s="113"/>
      <c r="B2207" s="113"/>
      <c r="C2207" s="114"/>
      <c r="D2207" s="114"/>
    </row>
    <row r="2208" spans="1:4">
      <c r="A2208" s="113"/>
      <c r="B2208" s="113"/>
      <c r="C2208" s="114"/>
      <c r="D2208" s="114"/>
    </row>
    <row r="2209" spans="1:4">
      <c r="A2209" s="113"/>
      <c r="B2209" s="113"/>
      <c r="C2209" s="114"/>
      <c r="D2209" s="114"/>
    </row>
    <row r="2210" spans="1:4">
      <c r="A2210" s="113"/>
      <c r="B2210" s="113"/>
      <c r="C2210" s="114"/>
      <c r="D2210" s="114"/>
    </row>
    <row r="2211" spans="1:4">
      <c r="A2211" s="113"/>
      <c r="B2211" s="113"/>
      <c r="C2211" s="114"/>
      <c r="D2211" s="114"/>
    </row>
    <row r="2212" spans="1:4">
      <c r="A2212" s="113"/>
      <c r="B2212" s="113"/>
      <c r="C2212" s="114"/>
      <c r="D2212" s="114"/>
    </row>
    <row r="2213" spans="1:4">
      <c r="A2213" s="113"/>
      <c r="B2213" s="113"/>
      <c r="C2213" s="114"/>
      <c r="D2213" s="114"/>
    </row>
    <row r="2214" spans="1:4">
      <c r="A2214" s="113"/>
      <c r="B2214" s="113"/>
      <c r="C2214" s="114"/>
      <c r="D2214" s="114"/>
    </row>
    <row r="2215" spans="1:4">
      <c r="A2215" s="113"/>
      <c r="B2215" s="113"/>
      <c r="C2215" s="114"/>
      <c r="D2215" s="114"/>
    </row>
    <row r="2216" spans="1:4">
      <c r="A2216" s="113"/>
      <c r="B2216" s="113"/>
      <c r="C2216" s="114"/>
      <c r="D2216" s="114"/>
    </row>
    <row r="2217" spans="1:4">
      <c r="A2217" s="113"/>
      <c r="B2217" s="113"/>
      <c r="C2217" s="114"/>
      <c r="D2217" s="114"/>
    </row>
    <row r="2218" spans="1:4">
      <c r="A2218" s="113"/>
      <c r="B2218" s="113"/>
      <c r="C2218" s="114"/>
      <c r="D2218" s="114"/>
    </row>
    <row r="2219" spans="1:4">
      <c r="A2219" s="113"/>
      <c r="B2219" s="113"/>
      <c r="C2219" s="114"/>
      <c r="D2219" s="114"/>
    </row>
    <row r="2220" spans="1:4">
      <c r="A2220" s="113"/>
      <c r="B2220" s="113"/>
      <c r="C2220" s="114"/>
      <c r="D2220" s="114"/>
    </row>
    <row r="2221" spans="1:4">
      <c r="A2221" s="113"/>
      <c r="B2221" s="113"/>
      <c r="C2221" s="114"/>
      <c r="D2221" s="114"/>
    </row>
    <row r="2222" spans="1:4">
      <c r="A2222" s="113"/>
      <c r="B2222" s="113"/>
      <c r="C2222" s="114"/>
      <c r="D2222" s="114"/>
    </row>
    <row r="2223" spans="1:4">
      <c r="A2223" s="113"/>
      <c r="B2223" s="113"/>
      <c r="C2223" s="114"/>
      <c r="D2223" s="114"/>
    </row>
    <row r="2224" spans="1:4">
      <c r="A2224" s="113"/>
      <c r="B2224" s="113"/>
      <c r="C2224" s="114"/>
      <c r="D2224" s="114"/>
    </row>
    <row r="2225" spans="1:4">
      <c r="A2225" s="113"/>
      <c r="B2225" s="113"/>
      <c r="C2225" s="114"/>
      <c r="D2225" s="114"/>
    </row>
    <row r="2226" spans="1:4">
      <c r="A2226" s="113"/>
      <c r="B2226" s="113"/>
      <c r="C2226" s="114"/>
      <c r="D2226" s="114"/>
    </row>
    <row r="2227" spans="1:4">
      <c r="A2227" s="113"/>
      <c r="B2227" s="113"/>
      <c r="C2227" s="114"/>
      <c r="D2227" s="114"/>
    </row>
    <row r="2228" spans="1:4">
      <c r="A2228" s="113"/>
      <c r="B2228" s="113"/>
      <c r="C2228" s="114"/>
      <c r="D2228" s="114"/>
    </row>
    <row r="2229" spans="1:4">
      <c r="A2229" s="113"/>
      <c r="B2229" s="113"/>
      <c r="C2229" s="114"/>
      <c r="D2229" s="114"/>
    </row>
    <row r="2230" spans="1:4">
      <c r="A2230" s="113"/>
      <c r="B2230" s="113"/>
      <c r="C2230" s="114"/>
      <c r="D2230" s="114"/>
    </row>
    <row r="2231" spans="1:4">
      <c r="A2231" s="113"/>
      <c r="B2231" s="113"/>
      <c r="C2231" s="114"/>
      <c r="D2231" s="114"/>
    </row>
    <row r="2232" spans="1:4">
      <c r="A2232" s="113"/>
      <c r="B2232" s="113"/>
      <c r="C2232" s="114"/>
      <c r="D2232" s="114"/>
    </row>
    <row r="2233" spans="1:4">
      <c r="A2233" s="113"/>
      <c r="B2233" s="113"/>
      <c r="C2233" s="114"/>
      <c r="D2233" s="114"/>
    </row>
    <row r="2234" spans="1:4">
      <c r="A2234" s="113"/>
      <c r="B2234" s="113"/>
      <c r="C2234" s="114"/>
      <c r="D2234" s="114"/>
    </row>
    <row r="2235" spans="1:4">
      <c r="A2235" s="113"/>
      <c r="B2235" s="113"/>
      <c r="C2235" s="114"/>
      <c r="D2235" s="114"/>
    </row>
    <row r="2236" spans="1:4">
      <c r="A2236" s="113"/>
      <c r="B2236" s="113"/>
      <c r="C2236" s="114"/>
      <c r="D2236" s="114"/>
    </row>
    <row r="2237" spans="1:4">
      <c r="A2237" s="113"/>
      <c r="B2237" s="113"/>
      <c r="C2237" s="114"/>
      <c r="D2237" s="114"/>
    </row>
    <row r="2238" spans="1:4">
      <c r="A2238" s="113"/>
      <c r="B2238" s="113"/>
      <c r="C2238" s="114"/>
      <c r="D2238" s="114"/>
    </row>
    <row r="2239" spans="1:4">
      <c r="A2239" s="113"/>
      <c r="B2239" s="113"/>
      <c r="C2239" s="114"/>
      <c r="D2239" s="114"/>
    </row>
    <row r="2240" spans="1:4">
      <c r="A2240" s="113"/>
      <c r="B2240" s="113"/>
      <c r="C2240" s="114"/>
      <c r="D2240" s="114"/>
    </row>
    <row r="2241" spans="1:4">
      <c r="A2241" s="113"/>
      <c r="B2241" s="113"/>
      <c r="C2241" s="114"/>
      <c r="D2241" s="114"/>
    </row>
    <row r="2242" spans="1:4">
      <c r="A2242" s="113"/>
      <c r="B2242" s="113"/>
      <c r="C2242" s="114"/>
      <c r="D2242" s="114"/>
    </row>
    <row r="2243" spans="1:4">
      <c r="A2243" s="113"/>
      <c r="B2243" s="113"/>
      <c r="C2243" s="114"/>
      <c r="D2243" s="114"/>
    </row>
    <row r="2244" spans="1:4">
      <c r="A2244" s="113"/>
      <c r="B2244" s="113"/>
      <c r="C2244" s="114"/>
      <c r="D2244" s="114"/>
    </row>
    <row r="2245" spans="1:4">
      <c r="A2245" s="113"/>
      <c r="B2245" s="113"/>
      <c r="C2245" s="114"/>
      <c r="D2245" s="114"/>
    </row>
    <row r="2246" spans="1:4">
      <c r="A2246" s="113"/>
      <c r="B2246" s="113"/>
      <c r="C2246" s="114"/>
      <c r="D2246" s="114"/>
    </row>
    <row r="2247" spans="1:4">
      <c r="A2247" s="113"/>
      <c r="B2247" s="113"/>
      <c r="C2247" s="114"/>
      <c r="D2247" s="114"/>
    </row>
    <row r="2248" spans="1:4">
      <c r="A2248" s="113"/>
      <c r="B2248" s="113"/>
      <c r="C2248" s="114"/>
      <c r="D2248" s="114"/>
    </row>
    <row r="2249" spans="1:4">
      <c r="A2249" s="113"/>
      <c r="B2249" s="113"/>
      <c r="C2249" s="114"/>
      <c r="D2249" s="114"/>
    </row>
    <row r="2250" spans="1:4">
      <c r="A2250" s="113"/>
      <c r="B2250" s="113"/>
      <c r="C2250" s="114"/>
      <c r="D2250" s="114"/>
    </row>
    <row r="2251" spans="1:4">
      <c r="A2251" s="113"/>
      <c r="B2251" s="113"/>
      <c r="C2251" s="114"/>
      <c r="D2251" s="114"/>
    </row>
    <row r="2252" spans="1:4">
      <c r="A2252" s="113"/>
      <c r="B2252" s="113"/>
      <c r="C2252" s="114"/>
      <c r="D2252" s="114"/>
    </row>
    <row r="2253" spans="1:4">
      <c r="A2253" s="113"/>
      <c r="B2253" s="113"/>
      <c r="C2253" s="114"/>
      <c r="D2253" s="114"/>
    </row>
    <row r="2254" spans="1:4">
      <c r="A2254" s="113"/>
      <c r="B2254" s="113"/>
      <c r="C2254" s="114"/>
      <c r="D2254" s="114"/>
    </row>
    <row r="2255" spans="1:4">
      <c r="A2255" s="113"/>
      <c r="B2255" s="113"/>
      <c r="C2255" s="114"/>
      <c r="D2255" s="114"/>
    </row>
    <row r="2256" spans="1:4">
      <c r="A2256" s="113"/>
      <c r="B2256" s="113"/>
      <c r="C2256" s="114"/>
      <c r="D2256" s="114"/>
    </row>
    <row r="2257" spans="1:4">
      <c r="A2257" s="113"/>
      <c r="B2257" s="113"/>
      <c r="C2257" s="114"/>
      <c r="D2257" s="114"/>
    </row>
    <row r="2258" spans="1:4">
      <c r="A2258" s="113"/>
      <c r="B2258" s="113"/>
      <c r="C2258" s="114"/>
      <c r="D2258" s="114"/>
    </row>
    <row r="2259" spans="1:4">
      <c r="A2259" s="113"/>
      <c r="B2259" s="113"/>
      <c r="C2259" s="114"/>
      <c r="D2259" s="114"/>
    </row>
    <row r="2260" spans="1:4">
      <c r="A2260" s="113"/>
      <c r="B2260" s="113"/>
      <c r="C2260" s="114"/>
      <c r="D2260" s="114"/>
    </row>
    <row r="2261" spans="1:4">
      <c r="A2261" s="113"/>
      <c r="B2261" s="113"/>
      <c r="C2261" s="114"/>
      <c r="D2261" s="114"/>
    </row>
    <row r="2262" spans="1:4">
      <c r="A2262" s="113"/>
      <c r="B2262" s="113"/>
      <c r="C2262" s="114"/>
      <c r="D2262" s="114"/>
    </row>
    <row r="2263" spans="1:4">
      <c r="A2263" s="113"/>
      <c r="B2263" s="113"/>
      <c r="C2263" s="114"/>
      <c r="D2263" s="114"/>
    </row>
    <row r="2264" spans="1:4">
      <c r="A2264" s="113"/>
      <c r="B2264" s="113"/>
      <c r="C2264" s="114"/>
      <c r="D2264" s="114"/>
    </row>
    <row r="2265" spans="1:4">
      <c r="A2265" s="113"/>
      <c r="B2265" s="113"/>
      <c r="C2265" s="114"/>
      <c r="D2265" s="114"/>
    </row>
    <row r="2266" spans="1:4">
      <c r="A2266" s="113"/>
      <c r="B2266" s="113"/>
      <c r="C2266" s="114"/>
      <c r="D2266" s="114"/>
    </row>
    <row r="2267" spans="1:4">
      <c r="A2267" s="113"/>
      <c r="B2267" s="113"/>
      <c r="C2267" s="114"/>
      <c r="D2267" s="114"/>
    </row>
    <row r="2268" spans="1:4">
      <c r="A2268" s="113"/>
      <c r="B2268" s="113"/>
      <c r="C2268" s="114"/>
      <c r="D2268" s="114"/>
    </row>
    <row r="2269" spans="1:4">
      <c r="A2269" s="113"/>
      <c r="B2269" s="113"/>
      <c r="C2269" s="114"/>
      <c r="D2269" s="114"/>
    </row>
    <row r="2270" spans="1:4">
      <c r="A2270" s="113"/>
      <c r="B2270" s="113"/>
      <c r="C2270" s="114"/>
      <c r="D2270" s="114"/>
    </row>
    <row r="2271" spans="1:4">
      <c r="A2271" s="113"/>
      <c r="B2271" s="113"/>
      <c r="C2271" s="114"/>
      <c r="D2271" s="114"/>
    </row>
    <row r="2272" spans="1:4">
      <c r="A2272" s="113"/>
      <c r="B2272" s="113"/>
      <c r="C2272" s="114"/>
      <c r="D2272" s="114"/>
    </row>
    <row r="2273" spans="1:4">
      <c r="A2273" s="113"/>
      <c r="B2273" s="113"/>
      <c r="C2273" s="114"/>
      <c r="D2273" s="114"/>
    </row>
    <row r="2274" spans="1:4">
      <c r="A2274" s="113"/>
      <c r="B2274" s="113"/>
      <c r="C2274" s="114"/>
      <c r="D2274" s="114"/>
    </row>
    <row r="2275" spans="1:4">
      <c r="A2275" s="113"/>
      <c r="B2275" s="113"/>
      <c r="C2275" s="114"/>
      <c r="D2275" s="114"/>
    </row>
    <row r="2276" spans="1:4">
      <c r="A2276" s="113"/>
      <c r="B2276" s="113"/>
      <c r="C2276" s="114"/>
      <c r="D2276" s="114"/>
    </row>
    <row r="2277" spans="1:4">
      <c r="A2277" s="113"/>
      <c r="B2277" s="113"/>
      <c r="C2277" s="114"/>
      <c r="D2277" s="114"/>
    </row>
    <row r="2278" spans="1:4">
      <c r="A2278" s="113"/>
      <c r="B2278" s="113"/>
      <c r="C2278" s="114"/>
      <c r="D2278" s="114"/>
    </row>
    <row r="2279" spans="1:4">
      <c r="A2279" s="113"/>
      <c r="B2279" s="113"/>
      <c r="C2279" s="114"/>
      <c r="D2279" s="114"/>
    </row>
    <row r="2280" spans="1:4">
      <c r="A2280" s="113"/>
      <c r="B2280" s="113"/>
      <c r="C2280" s="114"/>
      <c r="D2280" s="114"/>
    </row>
    <row r="2281" spans="1:4">
      <c r="A2281" s="113"/>
      <c r="B2281" s="113"/>
      <c r="C2281" s="114"/>
      <c r="D2281" s="114"/>
    </row>
    <row r="2282" spans="1:4">
      <c r="A2282" s="113"/>
      <c r="B2282" s="113"/>
      <c r="C2282" s="114"/>
      <c r="D2282" s="114"/>
    </row>
    <row r="2283" spans="1:4">
      <c r="A2283" s="113"/>
      <c r="B2283" s="113"/>
      <c r="C2283" s="114"/>
      <c r="D2283" s="114"/>
    </row>
    <row r="2284" spans="1:4">
      <c r="A2284" s="113"/>
      <c r="B2284" s="113"/>
      <c r="C2284" s="114"/>
      <c r="D2284" s="114"/>
    </row>
    <row r="2285" spans="1:4">
      <c r="A2285" s="113"/>
      <c r="B2285" s="113"/>
      <c r="C2285" s="114"/>
      <c r="D2285" s="114"/>
    </row>
    <row r="2286" spans="1:4">
      <c r="A2286" s="113"/>
      <c r="B2286" s="113"/>
      <c r="C2286" s="114"/>
      <c r="D2286" s="114"/>
    </row>
    <row r="2287" spans="1:4">
      <c r="A2287" s="113"/>
      <c r="B2287" s="113"/>
      <c r="C2287" s="114"/>
      <c r="D2287" s="114"/>
    </row>
    <row r="2288" spans="1:4">
      <c r="A2288" s="113"/>
      <c r="B2288" s="113"/>
      <c r="C2288" s="114"/>
      <c r="D2288" s="114"/>
    </row>
    <row r="2289" spans="1:4">
      <c r="A2289" s="113"/>
      <c r="B2289" s="113"/>
      <c r="C2289" s="114"/>
      <c r="D2289" s="114"/>
    </row>
    <row r="2290" spans="1:4">
      <c r="A2290" s="113"/>
      <c r="B2290" s="113"/>
      <c r="C2290" s="114"/>
      <c r="D2290" s="114"/>
    </row>
    <row r="2291" spans="1:4">
      <c r="A2291" s="113"/>
      <c r="B2291" s="113"/>
      <c r="C2291" s="114"/>
      <c r="D2291" s="114"/>
    </row>
    <row r="2292" spans="1:4">
      <c r="A2292" s="113"/>
      <c r="B2292" s="113"/>
      <c r="C2292" s="114"/>
      <c r="D2292" s="114"/>
    </row>
    <row r="2293" spans="1:4">
      <c r="A2293" s="113"/>
      <c r="B2293" s="113"/>
      <c r="C2293" s="114"/>
      <c r="D2293" s="114"/>
    </row>
    <row r="2294" spans="1:4">
      <c r="A2294" s="113"/>
      <c r="B2294" s="113"/>
      <c r="C2294" s="114"/>
      <c r="D2294" s="114"/>
    </row>
    <row r="2295" spans="1:4">
      <c r="A2295" s="113"/>
      <c r="B2295" s="113"/>
      <c r="C2295" s="114"/>
      <c r="D2295" s="114"/>
    </row>
    <row r="2296" spans="1:4">
      <c r="A2296" s="113"/>
      <c r="B2296" s="113"/>
      <c r="C2296" s="114"/>
      <c r="D2296" s="114"/>
    </row>
    <row r="2297" spans="1:4">
      <c r="A2297" s="113"/>
      <c r="B2297" s="113"/>
      <c r="C2297" s="114"/>
      <c r="D2297" s="114"/>
    </row>
    <row r="2298" spans="1:4">
      <c r="A2298" s="113"/>
      <c r="B2298" s="113"/>
      <c r="C2298" s="114"/>
      <c r="D2298" s="114"/>
    </row>
    <row r="2299" spans="1:4">
      <c r="A2299" s="113"/>
      <c r="B2299" s="113"/>
      <c r="C2299" s="114"/>
      <c r="D2299" s="114"/>
    </row>
    <row r="2300" spans="1:4">
      <c r="A2300" s="113"/>
      <c r="B2300" s="113"/>
      <c r="C2300" s="114"/>
      <c r="D2300" s="114"/>
    </row>
    <row r="2301" spans="1:4">
      <c r="A2301" s="113"/>
      <c r="B2301" s="113"/>
      <c r="C2301" s="114"/>
      <c r="D2301" s="114"/>
    </row>
    <row r="2302" spans="1:4">
      <c r="A2302" s="113"/>
      <c r="B2302" s="113"/>
      <c r="C2302" s="114"/>
      <c r="D2302" s="114"/>
    </row>
    <row r="2303" spans="1:4">
      <c r="A2303" s="113"/>
      <c r="B2303" s="113"/>
      <c r="C2303" s="114"/>
      <c r="D2303" s="114"/>
    </row>
    <row r="2304" spans="1:4">
      <c r="A2304" s="113"/>
      <c r="B2304" s="113"/>
      <c r="C2304" s="114"/>
      <c r="D2304" s="114"/>
    </row>
    <row r="2305" spans="1:4">
      <c r="A2305" s="113"/>
      <c r="B2305" s="113"/>
      <c r="C2305" s="114"/>
      <c r="D2305" s="114"/>
    </row>
    <row r="2306" spans="1:4">
      <c r="A2306" s="113"/>
      <c r="B2306" s="113"/>
      <c r="C2306" s="114"/>
      <c r="D2306" s="114"/>
    </row>
    <row r="2307" spans="1:4">
      <c r="A2307" s="113"/>
      <c r="B2307" s="113"/>
      <c r="C2307" s="114"/>
      <c r="D2307" s="114"/>
    </row>
    <row r="2308" spans="1:4">
      <c r="A2308" s="113"/>
      <c r="B2308" s="113"/>
      <c r="C2308" s="114"/>
      <c r="D2308" s="114"/>
    </row>
    <row r="2309" spans="1:4">
      <c r="A2309" s="113"/>
      <c r="B2309" s="113"/>
      <c r="C2309" s="114"/>
      <c r="D2309" s="114"/>
    </row>
    <row r="2310" spans="1:4">
      <c r="A2310" s="113"/>
      <c r="B2310" s="113"/>
      <c r="C2310" s="114"/>
      <c r="D2310" s="114"/>
    </row>
    <row r="2311" spans="1:4">
      <c r="A2311" s="113"/>
      <c r="B2311" s="113"/>
      <c r="C2311" s="114"/>
      <c r="D2311" s="114"/>
    </row>
    <row r="2312" spans="1:4">
      <c r="A2312" s="113"/>
      <c r="B2312" s="113"/>
      <c r="C2312" s="114"/>
      <c r="D2312" s="114"/>
    </row>
    <row r="2313" spans="1:4">
      <c r="A2313" s="113"/>
      <c r="B2313" s="113"/>
      <c r="C2313" s="114"/>
      <c r="D2313" s="114"/>
    </row>
    <row r="2314" spans="1:4">
      <c r="A2314" s="113"/>
      <c r="B2314" s="113"/>
      <c r="C2314" s="114"/>
      <c r="D2314" s="114"/>
    </row>
    <row r="2315" spans="1:4">
      <c r="A2315" s="113"/>
      <c r="B2315" s="113"/>
      <c r="C2315" s="114"/>
      <c r="D2315" s="114"/>
    </row>
    <row r="2316" spans="1:4">
      <c r="A2316" s="113"/>
      <c r="B2316" s="113"/>
      <c r="C2316" s="114"/>
      <c r="D2316" s="114"/>
    </row>
    <row r="2317" spans="1:4">
      <c r="A2317" s="113"/>
      <c r="B2317" s="113"/>
      <c r="C2317" s="114"/>
      <c r="D2317" s="114"/>
    </row>
    <row r="2318" spans="1:4">
      <c r="A2318" s="113"/>
      <c r="B2318" s="113"/>
      <c r="C2318" s="114"/>
      <c r="D2318" s="114"/>
    </row>
    <row r="2319" spans="1:4">
      <c r="A2319" s="113"/>
      <c r="B2319" s="113"/>
      <c r="C2319" s="114"/>
      <c r="D2319" s="114"/>
    </row>
    <row r="2320" spans="1:4">
      <c r="A2320" s="113"/>
      <c r="B2320" s="113"/>
      <c r="C2320" s="114"/>
      <c r="D2320" s="114"/>
    </row>
    <row r="2321" spans="1:4">
      <c r="A2321" s="113"/>
      <c r="B2321" s="113"/>
      <c r="C2321" s="114"/>
      <c r="D2321" s="114"/>
    </row>
    <row r="2322" spans="1:4">
      <c r="A2322" s="113"/>
      <c r="B2322" s="113"/>
      <c r="C2322" s="114"/>
      <c r="D2322" s="114"/>
    </row>
    <row r="2323" spans="1:4">
      <c r="A2323" s="113"/>
      <c r="B2323" s="113"/>
      <c r="C2323" s="114"/>
      <c r="D2323" s="114"/>
    </row>
    <row r="2324" spans="1:4">
      <c r="A2324" s="113"/>
      <c r="B2324" s="113"/>
      <c r="C2324" s="114"/>
      <c r="D2324" s="114"/>
    </row>
    <row r="2325" spans="1:4">
      <c r="A2325" s="113"/>
      <c r="B2325" s="113"/>
      <c r="C2325" s="114"/>
      <c r="D2325" s="114"/>
    </row>
    <row r="2326" spans="1:4">
      <c r="A2326" s="113"/>
      <c r="B2326" s="113"/>
      <c r="C2326" s="114"/>
      <c r="D2326" s="114"/>
    </row>
    <row r="2327" spans="1:4">
      <c r="A2327" s="113"/>
      <c r="B2327" s="113"/>
      <c r="C2327" s="114"/>
      <c r="D2327" s="114"/>
    </row>
    <row r="2328" spans="1:4">
      <c r="A2328" s="113"/>
      <c r="B2328" s="113"/>
      <c r="C2328" s="114"/>
      <c r="D2328" s="114"/>
    </row>
    <row r="2329" spans="1:4">
      <c r="A2329" s="113"/>
      <c r="B2329" s="113"/>
      <c r="C2329" s="114"/>
      <c r="D2329" s="114"/>
    </row>
    <row r="2330" spans="1:4">
      <c r="A2330" s="113"/>
      <c r="B2330" s="113"/>
      <c r="C2330" s="114"/>
      <c r="D2330" s="114"/>
    </row>
    <row r="2331" spans="1:4">
      <c r="A2331" s="113"/>
      <c r="B2331" s="113"/>
      <c r="C2331" s="114"/>
      <c r="D2331" s="114"/>
    </row>
    <row r="2332" spans="1:4">
      <c r="A2332" s="113"/>
      <c r="B2332" s="113"/>
      <c r="C2332" s="114"/>
      <c r="D2332" s="114"/>
    </row>
    <row r="2333" spans="1:4">
      <c r="A2333" s="113"/>
      <c r="B2333" s="113"/>
      <c r="C2333" s="114"/>
      <c r="D2333" s="114"/>
    </row>
    <row r="2334" spans="1:4">
      <c r="A2334" s="113"/>
      <c r="B2334" s="113"/>
      <c r="C2334" s="114"/>
      <c r="D2334" s="114"/>
    </row>
    <row r="2335" spans="1:4">
      <c r="A2335" s="113"/>
      <c r="B2335" s="113"/>
      <c r="C2335" s="114"/>
      <c r="D2335" s="114"/>
    </row>
    <row r="2336" spans="1:4">
      <c r="A2336" s="113"/>
      <c r="B2336" s="113"/>
      <c r="C2336" s="114"/>
      <c r="D2336" s="114"/>
    </row>
    <row r="2337" spans="1:4">
      <c r="A2337" s="113"/>
      <c r="B2337" s="113"/>
      <c r="C2337" s="114"/>
      <c r="D2337" s="114"/>
    </row>
    <row r="2338" spans="1:4">
      <c r="A2338" s="113"/>
      <c r="B2338" s="113"/>
      <c r="C2338" s="114"/>
      <c r="D2338" s="114"/>
    </row>
    <row r="2339" spans="1:4">
      <c r="A2339" s="113"/>
      <c r="B2339" s="113"/>
      <c r="C2339" s="114"/>
      <c r="D2339" s="114"/>
    </row>
    <row r="2340" spans="1:4">
      <c r="A2340" s="113"/>
      <c r="B2340" s="113"/>
      <c r="C2340" s="114"/>
      <c r="D2340" s="114"/>
    </row>
    <row r="2341" spans="1:4">
      <c r="A2341" s="113"/>
      <c r="B2341" s="113"/>
      <c r="C2341" s="114"/>
      <c r="D2341" s="114"/>
    </row>
    <row r="2342" spans="1:4">
      <c r="A2342" s="113"/>
      <c r="B2342" s="113"/>
      <c r="C2342" s="114"/>
      <c r="D2342" s="114"/>
    </row>
    <row r="2343" spans="1:4">
      <c r="A2343" s="113"/>
      <c r="B2343" s="113"/>
      <c r="C2343" s="114"/>
      <c r="D2343" s="114"/>
    </row>
    <row r="2344" spans="1:4">
      <c r="A2344" s="113"/>
      <c r="B2344" s="113"/>
      <c r="C2344" s="114"/>
      <c r="D2344" s="114"/>
    </row>
    <row r="2345" spans="1:4">
      <c r="A2345" s="113"/>
      <c r="B2345" s="113"/>
      <c r="C2345" s="114"/>
      <c r="D2345" s="114"/>
    </row>
    <row r="2346" spans="1:4">
      <c r="A2346" s="113"/>
      <c r="B2346" s="113"/>
      <c r="C2346" s="114"/>
      <c r="D2346" s="114"/>
    </row>
    <row r="2347" spans="1:4">
      <c r="A2347" s="113"/>
      <c r="B2347" s="113"/>
      <c r="C2347" s="114"/>
      <c r="D2347" s="114"/>
    </row>
    <row r="2348" spans="1:4">
      <c r="A2348" s="113"/>
      <c r="B2348" s="113"/>
      <c r="C2348" s="114"/>
      <c r="D2348" s="114"/>
    </row>
    <row r="2349" spans="1:4">
      <c r="A2349" s="113"/>
      <c r="B2349" s="113"/>
      <c r="C2349" s="114"/>
      <c r="D2349" s="114"/>
    </row>
    <row r="2350" spans="1:4">
      <c r="A2350" s="113"/>
      <c r="B2350" s="113"/>
      <c r="C2350" s="114"/>
      <c r="D2350" s="114"/>
    </row>
    <row r="2351" spans="1:4">
      <c r="A2351" s="113"/>
      <c r="B2351" s="113"/>
      <c r="C2351" s="114"/>
      <c r="D2351" s="114"/>
    </row>
    <row r="2352" spans="1:4">
      <c r="A2352" s="113"/>
      <c r="B2352" s="113"/>
      <c r="C2352" s="114"/>
      <c r="D2352" s="114"/>
    </row>
    <row r="2353" spans="1:4">
      <c r="A2353" s="113"/>
      <c r="B2353" s="113"/>
      <c r="C2353" s="114"/>
      <c r="D2353" s="114"/>
    </row>
    <row r="2354" spans="1:4">
      <c r="A2354" s="113"/>
      <c r="B2354" s="113"/>
      <c r="C2354" s="114"/>
      <c r="D2354" s="114"/>
    </row>
    <row r="2355" spans="1:4">
      <c r="A2355" s="113"/>
      <c r="B2355" s="113"/>
      <c r="C2355" s="114"/>
      <c r="D2355" s="114"/>
    </row>
    <row r="2356" spans="1:4">
      <c r="A2356" s="113"/>
      <c r="B2356" s="113"/>
      <c r="C2356" s="114"/>
      <c r="D2356" s="114"/>
    </row>
    <row r="2357" spans="1:4">
      <c r="A2357" s="113"/>
      <c r="B2357" s="113"/>
      <c r="C2357" s="114"/>
      <c r="D2357" s="114"/>
    </row>
    <row r="2358" spans="1:4">
      <c r="A2358" s="113"/>
      <c r="B2358" s="113"/>
      <c r="C2358" s="114"/>
      <c r="D2358" s="114"/>
    </row>
    <row r="2359" spans="1:4">
      <c r="A2359" s="113"/>
      <c r="B2359" s="113"/>
      <c r="C2359" s="114"/>
      <c r="D2359" s="114"/>
    </row>
    <row r="2360" spans="1:4">
      <c r="A2360" s="113"/>
      <c r="B2360" s="113"/>
      <c r="C2360" s="114"/>
      <c r="D2360" s="114"/>
    </row>
    <row r="2361" spans="1:4">
      <c r="A2361" s="113"/>
      <c r="B2361" s="113"/>
      <c r="C2361" s="114"/>
      <c r="D2361" s="114"/>
    </row>
    <row r="2362" spans="1:4">
      <c r="A2362" s="113"/>
      <c r="B2362" s="113"/>
      <c r="C2362" s="114"/>
      <c r="D2362" s="114"/>
    </row>
    <row r="2363" spans="1:4">
      <c r="A2363" s="113"/>
      <c r="B2363" s="113"/>
      <c r="C2363" s="114"/>
      <c r="D2363" s="114"/>
    </row>
    <row r="2364" spans="1:4">
      <c r="A2364" s="113"/>
      <c r="B2364" s="113"/>
      <c r="C2364" s="114"/>
      <c r="D2364" s="114"/>
    </row>
    <row r="2365" spans="1:4">
      <c r="A2365" s="113"/>
      <c r="B2365" s="113"/>
      <c r="C2365" s="114"/>
      <c r="D2365" s="114"/>
    </row>
    <row r="2366" spans="1:4">
      <c r="A2366" s="113"/>
      <c r="B2366" s="113"/>
      <c r="C2366" s="114"/>
      <c r="D2366" s="114"/>
    </row>
    <row r="2367" spans="1:4">
      <c r="A2367" s="113"/>
      <c r="B2367" s="113"/>
      <c r="C2367" s="114"/>
      <c r="D2367" s="114"/>
    </row>
    <row r="2368" spans="1:4">
      <c r="A2368" s="113"/>
      <c r="B2368" s="113"/>
      <c r="C2368" s="114"/>
      <c r="D2368" s="114"/>
    </row>
    <row r="2369" spans="1:4">
      <c r="A2369" s="113"/>
      <c r="B2369" s="113"/>
      <c r="C2369" s="114"/>
      <c r="D2369" s="114"/>
    </row>
    <row r="2370" spans="1:4">
      <c r="A2370" s="113"/>
      <c r="B2370" s="113"/>
      <c r="C2370" s="114"/>
      <c r="D2370" s="114"/>
    </row>
    <row r="2371" spans="1:4">
      <c r="A2371" s="113"/>
      <c r="B2371" s="113"/>
      <c r="C2371" s="114"/>
      <c r="D2371" s="114"/>
    </row>
    <row r="2372" spans="1:4">
      <c r="A2372" s="113"/>
      <c r="B2372" s="113"/>
      <c r="C2372" s="114"/>
      <c r="D2372" s="114"/>
    </row>
    <row r="2373" spans="1:4">
      <c r="A2373" s="113"/>
      <c r="B2373" s="113"/>
      <c r="C2373" s="114"/>
      <c r="D2373" s="114"/>
    </row>
    <row r="2374" spans="1:4">
      <c r="A2374" s="113"/>
      <c r="B2374" s="113"/>
      <c r="C2374" s="114"/>
      <c r="D2374" s="114"/>
    </row>
    <row r="2375" spans="1:4">
      <c r="A2375" s="113"/>
      <c r="B2375" s="113"/>
      <c r="C2375" s="114"/>
      <c r="D2375" s="114"/>
    </row>
    <row r="2376" spans="1:4">
      <c r="A2376" s="113"/>
      <c r="B2376" s="113"/>
      <c r="C2376" s="114"/>
      <c r="D2376" s="114"/>
    </row>
    <row r="2377" spans="1:4">
      <c r="A2377" s="113"/>
      <c r="B2377" s="113"/>
      <c r="C2377" s="114"/>
      <c r="D2377" s="114"/>
    </row>
    <row r="2378" spans="1:4">
      <c r="A2378" s="113"/>
      <c r="B2378" s="113"/>
      <c r="C2378" s="114"/>
      <c r="D2378" s="114"/>
    </row>
    <row r="2379" spans="1:4">
      <c r="A2379" s="113"/>
      <c r="B2379" s="113"/>
      <c r="C2379" s="114"/>
      <c r="D2379" s="114"/>
    </row>
    <row r="2380" spans="1:4">
      <c r="A2380" s="113"/>
      <c r="B2380" s="113"/>
      <c r="C2380" s="114"/>
      <c r="D2380" s="114"/>
    </row>
    <row r="2381" spans="1:4">
      <c r="A2381" s="113"/>
      <c r="B2381" s="113"/>
      <c r="C2381" s="114"/>
      <c r="D2381" s="114"/>
    </row>
    <row r="2382" spans="1:4">
      <c r="A2382" s="113"/>
      <c r="B2382" s="113"/>
      <c r="C2382" s="114"/>
      <c r="D2382" s="114"/>
    </row>
    <row r="2383" spans="1:4">
      <c r="A2383" s="113"/>
      <c r="B2383" s="113"/>
      <c r="C2383" s="114"/>
      <c r="D2383" s="114"/>
    </row>
    <row r="2384" spans="1:4">
      <c r="A2384" s="113"/>
      <c r="B2384" s="113"/>
      <c r="C2384" s="114"/>
      <c r="D2384" s="114"/>
    </row>
    <row r="2385" spans="1:4">
      <c r="A2385" s="113"/>
      <c r="B2385" s="113"/>
      <c r="C2385" s="114"/>
      <c r="D2385" s="114"/>
    </row>
    <row r="2386" spans="1:4">
      <c r="A2386" s="113"/>
      <c r="B2386" s="113"/>
      <c r="C2386" s="114"/>
      <c r="D2386" s="114"/>
    </row>
    <row r="2387" spans="1:4">
      <c r="A2387" s="113"/>
      <c r="B2387" s="113"/>
      <c r="C2387" s="114"/>
      <c r="D2387" s="114"/>
    </row>
    <row r="2388" spans="1:4">
      <c r="A2388" s="113"/>
      <c r="B2388" s="113"/>
      <c r="C2388" s="114"/>
      <c r="D2388" s="114"/>
    </row>
    <row r="2389" spans="1:4">
      <c r="A2389" s="113"/>
      <c r="B2389" s="113"/>
      <c r="C2389" s="114"/>
      <c r="D2389" s="114"/>
    </row>
    <row r="2390" spans="1:4">
      <c r="A2390" s="113"/>
      <c r="B2390" s="113"/>
      <c r="C2390" s="114"/>
      <c r="D2390" s="114"/>
    </row>
    <row r="2391" spans="1:4">
      <c r="A2391" s="113"/>
      <c r="B2391" s="113"/>
      <c r="C2391" s="114"/>
      <c r="D2391" s="114"/>
    </row>
    <row r="2392" spans="1:4">
      <c r="A2392" s="113"/>
      <c r="B2392" s="113"/>
      <c r="C2392" s="114"/>
      <c r="D2392" s="114"/>
    </row>
    <row r="2393" spans="1:4">
      <c r="A2393" s="113"/>
      <c r="B2393" s="113"/>
      <c r="C2393" s="114"/>
      <c r="D2393" s="114"/>
    </row>
    <row r="2394" spans="1:4">
      <c r="A2394" s="113"/>
      <c r="B2394" s="113"/>
      <c r="C2394" s="114"/>
      <c r="D2394" s="114"/>
    </row>
    <row r="2395" spans="1:4">
      <c r="A2395" s="113"/>
      <c r="B2395" s="113"/>
      <c r="C2395" s="114"/>
      <c r="D2395" s="114"/>
    </row>
    <row r="2396" spans="1:4">
      <c r="A2396" s="113"/>
      <c r="B2396" s="113"/>
      <c r="C2396" s="114"/>
      <c r="D2396" s="114"/>
    </row>
    <row r="2397" spans="1:4">
      <c r="A2397" s="113"/>
      <c r="B2397" s="113"/>
      <c r="C2397" s="114"/>
      <c r="D2397" s="114"/>
    </row>
    <row r="2398" spans="1:4">
      <c r="A2398" s="113"/>
      <c r="B2398" s="113"/>
      <c r="C2398" s="114"/>
      <c r="D2398" s="114"/>
    </row>
    <row r="2399" spans="1:4">
      <c r="A2399" s="113"/>
      <c r="B2399" s="113"/>
      <c r="C2399" s="114"/>
      <c r="D2399" s="114"/>
    </row>
    <row r="2400" spans="1:4">
      <c r="A2400" s="113"/>
      <c r="B2400" s="113"/>
      <c r="C2400" s="114"/>
      <c r="D2400" s="114"/>
    </row>
    <row r="2401" spans="1:4">
      <c r="A2401" s="113"/>
      <c r="B2401" s="113"/>
      <c r="C2401" s="114"/>
      <c r="D2401" s="114"/>
    </row>
    <row r="2402" spans="1:4">
      <c r="A2402" s="113"/>
      <c r="B2402" s="113"/>
      <c r="C2402" s="114"/>
      <c r="D2402" s="114"/>
    </row>
    <row r="2403" spans="1:4">
      <c r="A2403" s="113"/>
      <c r="B2403" s="113"/>
      <c r="C2403" s="114"/>
      <c r="D2403" s="114"/>
    </row>
    <row r="2404" spans="1:4">
      <c r="A2404" s="113"/>
      <c r="B2404" s="113"/>
      <c r="C2404" s="114"/>
      <c r="D2404" s="114"/>
    </row>
    <row r="2405" spans="1:4">
      <c r="A2405" s="113"/>
      <c r="B2405" s="113"/>
      <c r="C2405" s="114"/>
      <c r="D2405" s="114"/>
    </row>
    <row r="2406" spans="1:4">
      <c r="A2406" s="113"/>
      <c r="B2406" s="113"/>
      <c r="C2406" s="114"/>
      <c r="D2406" s="114"/>
    </row>
    <row r="2407" spans="1:4">
      <c r="A2407" s="113"/>
      <c r="B2407" s="113"/>
      <c r="C2407" s="114"/>
      <c r="D2407" s="114"/>
    </row>
    <row r="2408" spans="1:4">
      <c r="A2408" s="113"/>
      <c r="B2408" s="113"/>
      <c r="C2408" s="114"/>
      <c r="D2408" s="114"/>
    </row>
    <row r="2409" spans="1:4">
      <c r="A2409" s="113"/>
      <c r="B2409" s="113"/>
      <c r="C2409" s="114"/>
      <c r="D2409" s="114"/>
    </row>
    <row r="2410" spans="1:4">
      <c r="A2410" s="113"/>
      <c r="B2410" s="113"/>
      <c r="C2410" s="114"/>
      <c r="D2410" s="114"/>
    </row>
    <row r="2411" spans="1:4">
      <c r="A2411" s="113"/>
      <c r="B2411" s="113"/>
      <c r="C2411" s="114"/>
      <c r="D2411" s="114"/>
    </row>
    <row r="2412" spans="1:4">
      <c r="A2412" s="113"/>
      <c r="B2412" s="113"/>
      <c r="C2412" s="114"/>
      <c r="D2412" s="114"/>
    </row>
    <row r="2413" spans="1:4">
      <c r="A2413" s="113"/>
      <c r="B2413" s="113"/>
      <c r="C2413" s="114"/>
      <c r="D2413" s="114"/>
    </row>
    <row r="2414" spans="1:4">
      <c r="A2414" s="113"/>
      <c r="B2414" s="113"/>
      <c r="C2414" s="114"/>
      <c r="D2414" s="114"/>
    </row>
    <row r="2415" spans="1:4">
      <c r="A2415" s="113"/>
      <c r="B2415" s="113"/>
      <c r="C2415" s="114"/>
      <c r="D2415" s="114"/>
    </row>
    <row r="2416" spans="1:4">
      <c r="A2416" s="113"/>
      <c r="B2416" s="113"/>
      <c r="C2416" s="114"/>
      <c r="D2416" s="114"/>
    </row>
    <row r="2417" spans="1:4">
      <c r="A2417" s="113"/>
      <c r="B2417" s="113"/>
      <c r="C2417" s="114"/>
      <c r="D2417" s="114"/>
    </row>
    <row r="2418" spans="1:4">
      <c r="A2418" s="113"/>
      <c r="B2418" s="113"/>
      <c r="C2418" s="114"/>
      <c r="D2418" s="114"/>
    </row>
    <row r="2419" spans="1:4">
      <c r="A2419" s="113"/>
      <c r="B2419" s="113"/>
      <c r="C2419" s="114"/>
      <c r="D2419" s="114"/>
    </row>
    <row r="2420" spans="1:4">
      <c r="A2420" s="113"/>
      <c r="B2420" s="113"/>
      <c r="C2420" s="114"/>
      <c r="D2420" s="114"/>
    </row>
    <row r="2421" spans="1:4">
      <c r="A2421" s="113"/>
      <c r="B2421" s="113"/>
      <c r="C2421" s="114"/>
      <c r="D2421" s="114"/>
    </row>
    <row r="2422" spans="1:4">
      <c r="A2422" s="113"/>
      <c r="B2422" s="113"/>
      <c r="C2422" s="114"/>
      <c r="D2422" s="114"/>
    </row>
    <row r="2423" spans="1:4">
      <c r="A2423" s="113"/>
      <c r="B2423" s="113"/>
      <c r="C2423" s="114"/>
      <c r="D2423" s="114"/>
    </row>
    <row r="2424" spans="1:4">
      <c r="A2424" s="113"/>
      <c r="B2424" s="113"/>
      <c r="C2424" s="114"/>
      <c r="D2424" s="114"/>
    </row>
    <row r="2425" spans="1:4">
      <c r="A2425" s="113"/>
      <c r="B2425" s="113"/>
      <c r="C2425" s="114"/>
      <c r="D2425" s="114"/>
    </row>
    <row r="2426" spans="1:4">
      <c r="A2426" s="113"/>
      <c r="B2426" s="113"/>
      <c r="C2426" s="114"/>
      <c r="D2426" s="114"/>
    </row>
    <row r="2427" spans="1:4">
      <c r="A2427" s="113"/>
      <c r="B2427" s="113"/>
      <c r="C2427" s="114"/>
      <c r="D2427" s="114"/>
    </row>
    <row r="2428" spans="1:4">
      <c r="A2428" s="113"/>
      <c r="B2428" s="113"/>
      <c r="C2428" s="114"/>
      <c r="D2428" s="114"/>
    </row>
    <row r="2429" spans="1:4">
      <c r="A2429" s="113"/>
      <c r="B2429" s="113"/>
      <c r="C2429" s="114"/>
      <c r="D2429" s="114"/>
    </row>
    <row r="2430" spans="1:4">
      <c r="A2430" s="113"/>
      <c r="B2430" s="113"/>
      <c r="C2430" s="114"/>
      <c r="D2430" s="114"/>
    </row>
    <row r="2431" spans="1:4">
      <c r="A2431" s="113"/>
      <c r="B2431" s="113"/>
      <c r="C2431" s="114"/>
      <c r="D2431" s="114"/>
    </row>
    <row r="2432" spans="1:4">
      <c r="A2432" s="113"/>
      <c r="B2432" s="113"/>
      <c r="C2432" s="114"/>
      <c r="D2432" s="114"/>
    </row>
    <row r="2433" spans="1:4">
      <c r="A2433" s="113"/>
      <c r="B2433" s="113"/>
      <c r="C2433" s="114"/>
      <c r="D2433" s="114"/>
    </row>
    <row r="2434" spans="1:4">
      <c r="A2434" s="113"/>
      <c r="B2434" s="113"/>
      <c r="C2434" s="114"/>
      <c r="D2434" s="114"/>
    </row>
    <row r="2435" spans="1:4">
      <c r="A2435" s="113"/>
      <c r="B2435" s="113"/>
      <c r="C2435" s="114"/>
      <c r="D2435" s="114"/>
    </row>
    <row r="2436" spans="1:4">
      <c r="A2436" s="113"/>
      <c r="B2436" s="113"/>
      <c r="C2436" s="114"/>
      <c r="D2436" s="114"/>
    </row>
    <row r="2437" spans="1:4">
      <c r="A2437" s="113"/>
      <c r="B2437" s="113"/>
      <c r="C2437" s="114"/>
      <c r="D2437" s="114"/>
    </row>
    <row r="2438" spans="1:4">
      <c r="A2438" s="113"/>
      <c r="B2438" s="113"/>
      <c r="C2438" s="114"/>
      <c r="D2438" s="114"/>
    </row>
    <row r="2439" spans="1:4">
      <c r="A2439" s="113"/>
      <c r="B2439" s="113"/>
      <c r="C2439" s="114"/>
      <c r="D2439" s="114"/>
    </row>
    <row r="2440" spans="1:4">
      <c r="A2440" s="113"/>
      <c r="B2440" s="113"/>
      <c r="C2440" s="114"/>
      <c r="D2440" s="114"/>
    </row>
    <row r="2441" spans="1:4">
      <c r="A2441" s="113"/>
      <c r="B2441" s="113"/>
      <c r="C2441" s="114"/>
      <c r="D2441" s="114"/>
    </row>
    <row r="2442" spans="1:4">
      <c r="A2442" s="113"/>
      <c r="B2442" s="113"/>
      <c r="C2442" s="114"/>
      <c r="D2442" s="114"/>
    </row>
    <row r="2443" spans="1:4">
      <c r="A2443" s="113"/>
      <c r="B2443" s="113"/>
      <c r="C2443" s="114"/>
      <c r="D2443" s="114"/>
    </row>
    <row r="2444" spans="1:4">
      <c r="A2444" s="113"/>
      <c r="B2444" s="113"/>
      <c r="C2444" s="114"/>
      <c r="D2444" s="114"/>
    </row>
    <row r="2445" spans="1:4">
      <c r="A2445" s="113"/>
      <c r="B2445" s="113"/>
      <c r="C2445" s="114"/>
      <c r="D2445" s="114"/>
    </row>
    <row r="2446" spans="1:4">
      <c r="A2446" s="113"/>
      <c r="B2446" s="113"/>
      <c r="C2446" s="114"/>
      <c r="D2446" s="114"/>
    </row>
    <row r="2447" spans="1:4">
      <c r="A2447" s="113"/>
      <c r="B2447" s="113"/>
      <c r="C2447" s="114"/>
      <c r="D2447" s="114"/>
    </row>
    <row r="2448" spans="1:4">
      <c r="A2448" s="113"/>
      <c r="B2448" s="113"/>
      <c r="C2448" s="114"/>
      <c r="D2448" s="114"/>
    </row>
    <row r="2449" spans="1:4">
      <c r="A2449" s="113"/>
      <c r="B2449" s="113"/>
      <c r="C2449" s="114"/>
      <c r="D2449" s="114"/>
    </row>
    <row r="2450" spans="1:4">
      <c r="A2450" s="113"/>
      <c r="B2450" s="113"/>
      <c r="C2450" s="114"/>
      <c r="D2450" s="114"/>
    </row>
    <row r="2451" spans="1:4">
      <c r="A2451" s="113"/>
      <c r="B2451" s="113"/>
      <c r="C2451" s="114"/>
      <c r="D2451" s="114"/>
    </row>
    <row r="2452" spans="1:4">
      <c r="A2452" s="113"/>
      <c r="B2452" s="113"/>
      <c r="C2452" s="114"/>
      <c r="D2452" s="114"/>
    </row>
    <row r="2453" spans="1:4">
      <c r="A2453" s="113"/>
      <c r="B2453" s="113"/>
      <c r="C2453" s="114"/>
      <c r="D2453" s="114"/>
    </row>
    <row r="2454" spans="1:4">
      <c r="A2454" s="113"/>
      <c r="B2454" s="113"/>
      <c r="C2454" s="114"/>
      <c r="D2454" s="114"/>
    </row>
    <row r="2455" spans="1:4">
      <c r="A2455" s="113"/>
      <c r="B2455" s="113"/>
      <c r="C2455" s="114"/>
      <c r="D2455" s="114"/>
    </row>
    <row r="2456" spans="1:4">
      <c r="A2456" s="113"/>
      <c r="B2456" s="113"/>
      <c r="C2456" s="114"/>
      <c r="D2456" s="114"/>
    </row>
    <row r="2457" spans="1:4">
      <c r="A2457" s="113"/>
      <c r="B2457" s="113"/>
      <c r="C2457" s="114"/>
      <c r="D2457" s="114"/>
    </row>
    <row r="2458" spans="1:4">
      <c r="A2458" s="113"/>
      <c r="B2458" s="113"/>
      <c r="C2458" s="114"/>
      <c r="D2458" s="114"/>
    </row>
    <row r="2459" spans="1:4">
      <c r="A2459" s="113"/>
      <c r="B2459" s="113"/>
      <c r="C2459" s="114"/>
      <c r="D2459" s="114"/>
    </row>
    <row r="2460" spans="1:4">
      <c r="A2460" s="113"/>
      <c r="B2460" s="113"/>
      <c r="C2460" s="114"/>
      <c r="D2460" s="114"/>
    </row>
    <row r="2461" spans="1:4">
      <c r="A2461" s="113"/>
      <c r="B2461" s="113"/>
      <c r="C2461" s="114"/>
      <c r="D2461" s="114"/>
    </row>
    <row r="2462" spans="1:4">
      <c r="A2462" s="113"/>
      <c r="B2462" s="113"/>
      <c r="C2462" s="114"/>
      <c r="D2462" s="114"/>
    </row>
    <row r="2463" spans="1:4">
      <c r="A2463" s="113"/>
      <c r="B2463" s="113"/>
      <c r="C2463" s="114"/>
      <c r="D2463" s="114"/>
    </row>
    <row r="2464" spans="1:4">
      <c r="A2464" s="113"/>
      <c r="B2464" s="113"/>
      <c r="C2464" s="114"/>
      <c r="D2464" s="114"/>
    </row>
    <row r="2465" spans="1:4">
      <c r="A2465" s="113"/>
      <c r="B2465" s="113"/>
      <c r="C2465" s="114"/>
      <c r="D2465" s="114"/>
    </row>
    <row r="2466" spans="1:4">
      <c r="A2466" s="113"/>
      <c r="B2466" s="113"/>
      <c r="C2466" s="114"/>
      <c r="D2466" s="114"/>
    </row>
    <row r="2467" spans="1:4">
      <c r="A2467" s="113"/>
      <c r="B2467" s="113"/>
      <c r="C2467" s="114"/>
      <c r="D2467" s="114"/>
    </row>
    <row r="2468" spans="1:4">
      <c r="A2468" s="113"/>
      <c r="B2468" s="113"/>
      <c r="C2468" s="114"/>
      <c r="D2468" s="114"/>
    </row>
    <row r="2469" spans="1:4">
      <c r="A2469" s="113"/>
      <c r="B2469" s="113"/>
      <c r="C2469" s="114"/>
      <c r="D2469" s="114"/>
    </row>
    <row r="2470" spans="1:4">
      <c r="A2470" s="113"/>
      <c r="B2470" s="113"/>
      <c r="C2470" s="114"/>
      <c r="D2470" s="114"/>
    </row>
    <row r="2471" spans="1:4">
      <c r="A2471" s="113"/>
      <c r="B2471" s="113"/>
      <c r="C2471" s="114"/>
      <c r="D2471" s="114"/>
    </row>
    <row r="2472" spans="1:4">
      <c r="A2472" s="113"/>
      <c r="B2472" s="113"/>
      <c r="C2472" s="114"/>
      <c r="D2472" s="114"/>
    </row>
    <row r="2473" spans="1:4">
      <c r="A2473" s="113"/>
      <c r="B2473" s="113"/>
      <c r="C2473" s="114"/>
      <c r="D2473" s="114"/>
    </row>
    <row r="2474" spans="1:4">
      <c r="A2474" s="113"/>
      <c r="B2474" s="113"/>
      <c r="C2474" s="114"/>
      <c r="D2474" s="114"/>
    </row>
    <row r="2475" spans="1:4">
      <c r="A2475" s="113"/>
      <c r="B2475" s="113"/>
      <c r="C2475" s="114"/>
      <c r="D2475" s="114"/>
    </row>
    <row r="2476" spans="1:4">
      <c r="A2476" s="113"/>
      <c r="B2476" s="113"/>
      <c r="C2476" s="114"/>
      <c r="D2476" s="114"/>
    </row>
    <row r="2477" spans="1:4">
      <c r="A2477" s="113"/>
      <c r="B2477" s="113"/>
      <c r="C2477" s="114"/>
      <c r="D2477" s="114"/>
    </row>
    <row r="2478" spans="1:4">
      <c r="A2478" s="113"/>
      <c r="B2478" s="113"/>
      <c r="C2478" s="114"/>
      <c r="D2478" s="114"/>
    </row>
    <row r="2479" spans="1:4">
      <c r="A2479" s="113"/>
      <c r="B2479" s="113"/>
      <c r="C2479" s="114"/>
      <c r="D2479" s="114"/>
    </row>
    <row r="2480" spans="1:4">
      <c r="A2480" s="113"/>
      <c r="B2480" s="113"/>
      <c r="C2480" s="114"/>
      <c r="D2480" s="114"/>
    </row>
    <row r="2481" spans="1:4">
      <c r="A2481" s="113"/>
      <c r="B2481" s="113"/>
      <c r="C2481" s="114"/>
      <c r="D2481" s="114"/>
    </row>
    <row r="2482" spans="1:4">
      <c r="A2482" s="113"/>
      <c r="B2482" s="113"/>
      <c r="C2482" s="114"/>
      <c r="D2482" s="114"/>
    </row>
    <row r="2483" spans="1:4">
      <c r="A2483" s="113"/>
      <c r="B2483" s="113"/>
      <c r="C2483" s="114"/>
      <c r="D2483" s="114"/>
    </row>
    <row r="2484" spans="1:4">
      <c r="A2484" s="113"/>
      <c r="B2484" s="113"/>
      <c r="C2484" s="114"/>
      <c r="D2484" s="114"/>
    </row>
    <row r="2485" spans="1:4">
      <c r="A2485" s="113"/>
      <c r="B2485" s="113"/>
      <c r="C2485" s="114"/>
      <c r="D2485" s="114"/>
    </row>
    <row r="2486" spans="1:4">
      <c r="A2486" s="113"/>
      <c r="B2486" s="113"/>
      <c r="C2486" s="114"/>
      <c r="D2486" s="114"/>
    </row>
    <row r="2487" spans="1:4">
      <c r="A2487" s="113"/>
      <c r="B2487" s="113"/>
      <c r="C2487" s="114"/>
      <c r="D2487" s="114"/>
    </row>
    <row r="2488" spans="1:4">
      <c r="A2488" s="113"/>
      <c r="B2488" s="113"/>
      <c r="C2488" s="114"/>
      <c r="D2488" s="114"/>
    </row>
    <row r="2489" spans="1:4">
      <c r="A2489" s="113"/>
      <c r="B2489" s="113"/>
      <c r="C2489" s="114"/>
      <c r="D2489" s="114"/>
    </row>
    <row r="2490" spans="1:4">
      <c r="A2490" s="113"/>
      <c r="B2490" s="113"/>
      <c r="C2490" s="114"/>
      <c r="D2490" s="114"/>
    </row>
    <row r="2491" spans="1:4">
      <c r="A2491" s="113"/>
      <c r="B2491" s="113"/>
      <c r="C2491" s="114"/>
      <c r="D2491" s="114"/>
    </row>
    <row r="2492" spans="1:4">
      <c r="A2492" s="113"/>
      <c r="B2492" s="113"/>
      <c r="C2492" s="114"/>
      <c r="D2492" s="114"/>
    </row>
    <row r="2493" spans="1:4">
      <c r="A2493" s="113"/>
      <c r="B2493" s="113"/>
      <c r="C2493" s="114"/>
      <c r="D2493" s="114"/>
    </row>
    <row r="2494" spans="1:4">
      <c r="A2494" s="113"/>
      <c r="B2494" s="113"/>
      <c r="C2494" s="114"/>
      <c r="D2494" s="114"/>
    </row>
    <row r="2495" spans="1:4">
      <c r="A2495" s="113"/>
      <c r="B2495" s="113"/>
      <c r="C2495" s="114"/>
      <c r="D2495" s="114"/>
    </row>
    <row r="2496" spans="1:4">
      <c r="A2496" s="113"/>
      <c r="B2496" s="113"/>
      <c r="C2496" s="114"/>
      <c r="D2496" s="114"/>
    </row>
    <row r="2497" spans="1:4">
      <c r="A2497" s="113"/>
      <c r="B2497" s="113"/>
      <c r="C2497" s="114"/>
      <c r="D2497" s="114"/>
    </row>
    <row r="2498" spans="1:4">
      <c r="A2498" s="113"/>
      <c r="B2498" s="113"/>
      <c r="C2498" s="114"/>
      <c r="D2498" s="114"/>
    </row>
    <row r="2499" spans="1:4">
      <c r="A2499" s="113"/>
      <c r="B2499" s="113"/>
      <c r="C2499" s="114"/>
      <c r="D2499" s="114"/>
    </row>
    <row r="2500" spans="1:4">
      <c r="A2500" s="113"/>
      <c r="B2500" s="113"/>
      <c r="C2500" s="114"/>
      <c r="D2500" s="114"/>
    </row>
    <row r="2501" spans="1:4">
      <c r="A2501" s="113"/>
      <c r="B2501" s="113"/>
      <c r="C2501" s="114"/>
      <c r="D2501" s="114"/>
    </row>
    <row r="2502" spans="1:4">
      <c r="A2502" s="113"/>
      <c r="B2502" s="113"/>
      <c r="C2502" s="114"/>
      <c r="D2502" s="114"/>
    </row>
    <row r="2503" spans="1:4">
      <c r="A2503" s="113"/>
      <c r="B2503" s="113"/>
      <c r="C2503" s="114"/>
      <c r="D2503" s="114"/>
    </row>
    <row r="2504" spans="1:4">
      <c r="A2504" s="113"/>
      <c r="B2504" s="113"/>
      <c r="C2504" s="114"/>
      <c r="D2504" s="114"/>
    </row>
    <row r="2505" spans="1:4">
      <c r="A2505" s="113"/>
      <c r="B2505" s="113"/>
      <c r="C2505" s="114"/>
      <c r="D2505" s="114"/>
    </row>
    <row r="2506" spans="1:4">
      <c r="A2506" s="113"/>
      <c r="B2506" s="113"/>
      <c r="C2506" s="114"/>
      <c r="D2506" s="114"/>
    </row>
    <row r="2507" spans="1:4">
      <c r="A2507" s="113"/>
      <c r="B2507" s="113"/>
      <c r="C2507" s="114"/>
      <c r="D2507" s="114"/>
    </row>
    <row r="2508" spans="1:4">
      <c r="A2508" s="113"/>
      <c r="B2508" s="113"/>
      <c r="C2508" s="114"/>
      <c r="D2508" s="114"/>
    </row>
    <row r="2509" spans="1:4">
      <c r="A2509" s="113"/>
      <c r="B2509" s="113"/>
      <c r="C2509" s="114"/>
      <c r="D2509" s="114"/>
    </row>
    <row r="2510" spans="1:4">
      <c r="A2510" s="113"/>
      <c r="B2510" s="113"/>
      <c r="C2510" s="114"/>
      <c r="D2510" s="114"/>
    </row>
    <row r="2511" spans="1:4">
      <c r="A2511" s="113"/>
      <c r="B2511" s="113"/>
      <c r="C2511" s="114"/>
      <c r="D2511" s="114"/>
    </row>
    <row r="2512" spans="1:4">
      <c r="A2512" s="113"/>
      <c r="B2512" s="113"/>
      <c r="C2512" s="114"/>
      <c r="D2512" s="114"/>
    </row>
    <row r="2513" spans="1:4">
      <c r="A2513" s="113"/>
      <c r="B2513" s="113"/>
      <c r="C2513" s="114"/>
      <c r="D2513" s="114"/>
    </row>
    <row r="2514" spans="1:4">
      <c r="A2514" s="113"/>
      <c r="B2514" s="113"/>
      <c r="C2514" s="114"/>
      <c r="D2514" s="114"/>
    </row>
    <row r="2515" spans="1:4">
      <c r="A2515" s="113"/>
      <c r="B2515" s="113"/>
      <c r="C2515" s="114"/>
      <c r="D2515" s="114"/>
    </row>
    <row r="2516" spans="1:4">
      <c r="A2516" s="113"/>
      <c r="B2516" s="113"/>
      <c r="C2516" s="114"/>
      <c r="D2516" s="114"/>
    </row>
    <row r="2517" spans="1:4">
      <c r="A2517" s="113"/>
      <c r="B2517" s="113"/>
      <c r="C2517" s="114"/>
      <c r="D2517" s="114"/>
    </row>
    <row r="2518" spans="1:4">
      <c r="A2518" s="113"/>
      <c r="B2518" s="113"/>
      <c r="C2518" s="114"/>
      <c r="D2518" s="114"/>
    </row>
    <row r="2519" spans="1:4">
      <c r="A2519" s="113"/>
      <c r="B2519" s="113"/>
      <c r="C2519" s="114"/>
      <c r="D2519" s="114"/>
    </row>
    <row r="2520" spans="1:4">
      <c r="A2520" s="113"/>
      <c r="B2520" s="113"/>
      <c r="C2520" s="114"/>
      <c r="D2520" s="114"/>
    </row>
    <row r="2521" spans="1:4">
      <c r="A2521" s="113"/>
      <c r="B2521" s="113"/>
      <c r="C2521" s="114"/>
      <c r="D2521" s="114"/>
    </row>
    <row r="2522" spans="1:4">
      <c r="A2522" s="113"/>
      <c r="B2522" s="113"/>
      <c r="C2522" s="114"/>
      <c r="D2522" s="114"/>
    </row>
    <row r="2523" spans="1:4">
      <c r="A2523" s="113"/>
      <c r="B2523" s="113"/>
      <c r="C2523" s="114"/>
      <c r="D2523" s="114"/>
    </row>
    <row r="2524" spans="1:4">
      <c r="A2524" s="113"/>
      <c r="B2524" s="113"/>
      <c r="C2524" s="114"/>
      <c r="D2524" s="114"/>
    </row>
    <row r="2525" spans="1:4">
      <c r="A2525" s="113"/>
      <c r="B2525" s="113"/>
      <c r="C2525" s="114"/>
      <c r="D2525" s="114"/>
    </row>
    <row r="2526" spans="1:4">
      <c r="A2526" s="113"/>
      <c r="B2526" s="113"/>
      <c r="C2526" s="114"/>
      <c r="D2526" s="114"/>
    </row>
    <row r="2527" spans="1:4">
      <c r="A2527" s="113"/>
      <c r="B2527" s="113"/>
      <c r="C2527" s="114"/>
      <c r="D2527" s="114"/>
    </row>
    <row r="2528" spans="1:4">
      <c r="A2528" s="113"/>
      <c r="B2528" s="113"/>
      <c r="C2528" s="114"/>
      <c r="D2528" s="114"/>
    </row>
    <row r="2529" spans="1:4">
      <c r="A2529" s="113"/>
      <c r="B2529" s="113"/>
      <c r="C2529" s="114"/>
      <c r="D2529" s="114"/>
    </row>
    <row r="2530" spans="1:4">
      <c r="A2530" s="113"/>
      <c r="B2530" s="113"/>
      <c r="C2530" s="114"/>
      <c r="D2530" s="114"/>
    </row>
    <row r="2531" spans="1:4">
      <c r="A2531" s="113"/>
      <c r="B2531" s="113"/>
      <c r="C2531" s="114"/>
      <c r="D2531" s="114"/>
    </row>
    <row r="2532" spans="1:4">
      <c r="A2532" s="113"/>
      <c r="B2532" s="113"/>
      <c r="C2532" s="114"/>
      <c r="D2532" s="114"/>
    </row>
    <row r="2533" spans="1:4">
      <c r="A2533" s="113"/>
      <c r="B2533" s="113"/>
      <c r="C2533" s="114"/>
      <c r="D2533" s="114"/>
    </row>
    <row r="2534" spans="1:4">
      <c r="A2534" s="113"/>
      <c r="B2534" s="113"/>
      <c r="C2534" s="114"/>
      <c r="D2534" s="114"/>
    </row>
    <row r="2535" spans="1:4">
      <c r="A2535" s="113"/>
      <c r="B2535" s="113"/>
      <c r="C2535" s="114"/>
      <c r="D2535" s="114"/>
    </row>
    <row r="2536" spans="1:4">
      <c r="A2536" s="113"/>
      <c r="B2536" s="113"/>
      <c r="C2536" s="114"/>
      <c r="D2536" s="114"/>
    </row>
    <row r="2537" spans="1:4">
      <c r="A2537" s="113"/>
      <c r="B2537" s="113"/>
      <c r="C2537" s="114"/>
      <c r="D2537" s="114"/>
    </row>
    <row r="2538" spans="1:4">
      <c r="A2538" s="113"/>
      <c r="B2538" s="113"/>
      <c r="C2538" s="114"/>
      <c r="D2538" s="114"/>
    </row>
    <row r="2539" spans="1:4">
      <c r="A2539" s="113"/>
      <c r="B2539" s="113"/>
      <c r="C2539" s="114"/>
      <c r="D2539" s="114"/>
    </row>
    <row r="2540" spans="1:4">
      <c r="A2540" s="113"/>
      <c r="B2540" s="113"/>
      <c r="C2540" s="114"/>
      <c r="D2540" s="114"/>
    </row>
    <row r="2541" spans="1:4">
      <c r="A2541" s="113"/>
      <c r="B2541" s="113"/>
      <c r="C2541" s="114"/>
      <c r="D2541" s="114"/>
    </row>
    <row r="2542" spans="1:4">
      <c r="A2542" s="113"/>
      <c r="B2542" s="113"/>
      <c r="C2542" s="114"/>
      <c r="D2542" s="114"/>
    </row>
    <row r="2543" spans="1:4">
      <c r="A2543" s="113"/>
      <c r="B2543" s="113"/>
      <c r="C2543" s="114"/>
      <c r="D2543" s="114"/>
    </row>
    <row r="2544" spans="1:4">
      <c r="A2544" s="113"/>
      <c r="B2544" s="113"/>
      <c r="C2544" s="114"/>
      <c r="D2544" s="114"/>
    </row>
    <row r="2545" spans="1:4">
      <c r="A2545" s="113"/>
      <c r="B2545" s="113"/>
      <c r="C2545" s="114"/>
      <c r="D2545" s="114"/>
    </row>
    <row r="2546" spans="1:4">
      <c r="A2546" s="113"/>
      <c r="B2546" s="113"/>
      <c r="C2546" s="114"/>
      <c r="D2546" s="114"/>
    </row>
    <row r="2547" spans="1:4">
      <c r="A2547" s="113"/>
      <c r="B2547" s="113"/>
      <c r="C2547" s="114"/>
      <c r="D2547" s="114"/>
    </row>
    <row r="2548" spans="1:4">
      <c r="A2548" s="113"/>
      <c r="B2548" s="113"/>
      <c r="C2548" s="114"/>
      <c r="D2548" s="114"/>
    </row>
    <row r="2549" spans="1:4">
      <c r="A2549" s="113"/>
      <c r="B2549" s="113"/>
      <c r="C2549" s="114"/>
      <c r="D2549" s="114"/>
    </row>
    <row r="2550" spans="1:4">
      <c r="A2550" s="113"/>
      <c r="B2550" s="113"/>
      <c r="C2550" s="114"/>
      <c r="D2550" s="114"/>
    </row>
    <row r="2551" spans="1:4">
      <c r="A2551" s="113"/>
      <c r="B2551" s="113"/>
      <c r="C2551" s="114"/>
      <c r="D2551" s="114"/>
    </row>
    <row r="2552" spans="1:4">
      <c r="A2552" s="113"/>
      <c r="B2552" s="113"/>
      <c r="C2552" s="114"/>
      <c r="D2552" s="114"/>
    </row>
    <row r="2553" spans="1:4">
      <c r="A2553" s="113"/>
      <c r="B2553" s="113"/>
      <c r="C2553" s="114"/>
      <c r="D2553" s="114"/>
    </row>
    <row r="2554" spans="1:4">
      <c r="A2554" s="113"/>
      <c r="B2554" s="113"/>
      <c r="C2554" s="114"/>
      <c r="D2554" s="114"/>
    </row>
    <row r="2555" spans="1:4">
      <c r="A2555" s="113"/>
      <c r="B2555" s="113"/>
      <c r="C2555" s="114"/>
      <c r="D2555" s="114"/>
    </row>
    <row r="2556" spans="1:4">
      <c r="A2556" s="113"/>
      <c r="B2556" s="113"/>
      <c r="C2556" s="114"/>
      <c r="D2556" s="114"/>
    </row>
    <row r="2557" spans="1:4">
      <c r="A2557" s="113"/>
      <c r="B2557" s="113"/>
      <c r="C2557" s="114"/>
      <c r="D2557" s="114"/>
    </row>
    <row r="2558" spans="1:4">
      <c r="A2558" s="113"/>
      <c r="B2558" s="113"/>
      <c r="C2558" s="114"/>
      <c r="D2558" s="114"/>
    </row>
    <row r="2559" spans="1:4">
      <c r="A2559" s="113"/>
      <c r="B2559" s="113"/>
      <c r="C2559" s="114"/>
      <c r="D2559" s="114"/>
    </row>
    <row r="2560" spans="1:4">
      <c r="A2560" s="113"/>
      <c r="B2560" s="113"/>
      <c r="C2560" s="114"/>
      <c r="D2560" s="114"/>
    </row>
    <row r="2561" spans="1:4">
      <c r="A2561" s="113"/>
      <c r="B2561" s="113"/>
      <c r="C2561" s="114"/>
      <c r="D2561" s="114"/>
    </row>
    <row r="2562" spans="1:4">
      <c r="A2562" s="113"/>
      <c r="B2562" s="113"/>
      <c r="C2562" s="114"/>
      <c r="D2562" s="114"/>
    </row>
    <row r="2563" spans="1:4">
      <c r="A2563" s="113"/>
      <c r="B2563" s="113"/>
      <c r="C2563" s="114"/>
      <c r="D2563" s="114"/>
    </row>
    <row r="2564" spans="1:4">
      <c r="A2564" s="113"/>
      <c r="B2564" s="113"/>
      <c r="C2564" s="114"/>
      <c r="D2564" s="114"/>
    </row>
    <row r="2565" spans="1:4">
      <c r="A2565" s="113"/>
      <c r="B2565" s="113"/>
      <c r="C2565" s="114"/>
      <c r="D2565" s="114"/>
    </row>
    <row r="2566" spans="1:4">
      <c r="A2566" s="113"/>
      <c r="B2566" s="113"/>
      <c r="C2566" s="114"/>
      <c r="D2566" s="114"/>
    </row>
    <row r="2567" spans="1:4">
      <c r="A2567" s="113"/>
      <c r="B2567" s="113"/>
      <c r="C2567" s="114"/>
      <c r="D2567" s="114"/>
    </row>
    <row r="2568" spans="1:4">
      <c r="A2568" s="113"/>
      <c r="B2568" s="113"/>
      <c r="C2568" s="114"/>
      <c r="D2568" s="114"/>
    </row>
    <row r="2569" spans="1:4">
      <c r="A2569" s="113"/>
      <c r="B2569" s="113"/>
      <c r="C2569" s="114"/>
      <c r="D2569" s="114"/>
    </row>
    <row r="2570" spans="1:4">
      <c r="A2570" s="113"/>
      <c r="B2570" s="113"/>
      <c r="C2570" s="114"/>
      <c r="D2570" s="114"/>
    </row>
    <row r="2571" spans="1:4">
      <c r="A2571" s="113"/>
      <c r="B2571" s="113"/>
      <c r="C2571" s="114"/>
      <c r="D2571" s="114"/>
    </row>
    <row r="2572" spans="1:4">
      <c r="A2572" s="113"/>
      <c r="B2572" s="113"/>
      <c r="C2572" s="114"/>
      <c r="D2572" s="114"/>
    </row>
    <row r="2573" spans="1:4">
      <c r="A2573" s="113"/>
      <c r="B2573" s="113"/>
      <c r="C2573" s="114"/>
      <c r="D2573" s="114"/>
    </row>
    <row r="2574" spans="1:4">
      <c r="A2574" s="113"/>
      <c r="B2574" s="113"/>
      <c r="C2574" s="114"/>
      <c r="D2574" s="114"/>
    </row>
    <row r="2575" spans="1:4">
      <c r="A2575" s="113"/>
      <c r="B2575" s="113"/>
      <c r="C2575" s="114"/>
      <c r="D2575" s="114"/>
    </row>
    <row r="2576" spans="1:4">
      <c r="A2576" s="113"/>
      <c r="B2576" s="113"/>
      <c r="C2576" s="114"/>
      <c r="D2576" s="114"/>
    </row>
    <row r="2577" spans="1:4">
      <c r="A2577" s="113"/>
      <c r="B2577" s="113"/>
      <c r="C2577" s="114"/>
      <c r="D2577" s="114"/>
    </row>
    <row r="2578" spans="1:4">
      <c r="A2578" s="113"/>
      <c r="B2578" s="113"/>
      <c r="C2578" s="114"/>
      <c r="D2578" s="114"/>
    </row>
    <row r="2579" spans="1:4">
      <c r="A2579" s="113"/>
      <c r="B2579" s="113"/>
      <c r="C2579" s="114"/>
      <c r="D2579" s="114"/>
    </row>
    <row r="2580" spans="1:4">
      <c r="A2580" s="113"/>
      <c r="B2580" s="113"/>
      <c r="C2580" s="114"/>
      <c r="D2580" s="114"/>
    </row>
    <row r="2581" spans="1:4">
      <c r="A2581" s="113"/>
      <c r="B2581" s="113"/>
      <c r="C2581" s="114"/>
      <c r="D2581" s="114"/>
    </row>
    <row r="2582" spans="1:4">
      <c r="A2582" s="113"/>
      <c r="B2582" s="113"/>
      <c r="C2582" s="114"/>
      <c r="D2582" s="114"/>
    </row>
    <row r="2583" spans="1:4">
      <c r="A2583" s="113"/>
      <c r="B2583" s="113"/>
      <c r="C2583" s="114"/>
      <c r="D2583" s="114"/>
    </row>
    <row r="2584" spans="1:4">
      <c r="A2584" s="113"/>
      <c r="B2584" s="113"/>
      <c r="C2584" s="114"/>
      <c r="D2584" s="114"/>
    </row>
    <row r="2585" spans="1:4">
      <c r="A2585" s="113"/>
      <c r="B2585" s="113"/>
      <c r="C2585" s="114"/>
      <c r="D2585" s="114"/>
    </row>
    <row r="2586" spans="1:4">
      <c r="A2586" s="113"/>
      <c r="B2586" s="113"/>
      <c r="C2586" s="114"/>
      <c r="D2586" s="114"/>
    </row>
    <row r="2587" spans="1:4">
      <c r="A2587" s="113"/>
      <c r="B2587" s="113"/>
      <c r="C2587" s="114"/>
      <c r="D2587" s="114"/>
    </row>
    <row r="2588" spans="1:4">
      <c r="A2588" s="113"/>
      <c r="B2588" s="113"/>
      <c r="C2588" s="114"/>
      <c r="D2588" s="114"/>
    </row>
    <row r="2589" spans="1:4">
      <c r="A2589" s="113"/>
      <c r="B2589" s="113"/>
      <c r="C2589" s="114"/>
      <c r="D2589" s="114"/>
    </row>
    <row r="2590" spans="1:4">
      <c r="A2590" s="113"/>
      <c r="B2590" s="113"/>
      <c r="C2590" s="114"/>
      <c r="D2590" s="114"/>
    </row>
    <row r="2591" spans="1:4">
      <c r="A2591" s="113"/>
      <c r="B2591" s="113"/>
      <c r="C2591" s="114"/>
      <c r="D2591" s="114"/>
    </row>
    <row r="2592" spans="1:4">
      <c r="A2592" s="113"/>
      <c r="B2592" s="113"/>
      <c r="C2592" s="114"/>
      <c r="D2592" s="114"/>
    </row>
    <row r="2593" spans="1:4">
      <c r="A2593" s="113"/>
      <c r="B2593" s="113"/>
      <c r="C2593" s="114"/>
      <c r="D2593" s="114"/>
    </row>
    <row r="2594" spans="1:4">
      <c r="A2594" s="113"/>
      <c r="B2594" s="113"/>
      <c r="C2594" s="114"/>
      <c r="D2594" s="114"/>
    </row>
    <row r="2595" spans="1:4">
      <c r="A2595" s="113"/>
      <c r="B2595" s="113"/>
      <c r="C2595" s="114"/>
      <c r="D2595" s="114"/>
    </row>
    <row r="2596" spans="1:4">
      <c r="A2596" s="113"/>
      <c r="B2596" s="113"/>
      <c r="C2596" s="114"/>
      <c r="D2596" s="114"/>
    </row>
    <row r="2597" spans="1:4">
      <c r="A2597" s="113"/>
      <c r="B2597" s="113"/>
      <c r="C2597" s="114"/>
      <c r="D2597" s="114"/>
    </row>
    <row r="2598" spans="1:4">
      <c r="A2598" s="113"/>
      <c r="B2598" s="113"/>
      <c r="C2598" s="114"/>
      <c r="D2598" s="114"/>
    </row>
    <row r="2599" spans="1:4">
      <c r="A2599" s="113"/>
      <c r="B2599" s="113"/>
      <c r="C2599" s="114"/>
      <c r="D2599" s="114"/>
    </row>
    <row r="2600" spans="1:4">
      <c r="A2600" s="113"/>
      <c r="B2600" s="113"/>
      <c r="C2600" s="114"/>
      <c r="D2600" s="114"/>
    </row>
    <row r="2601" spans="1:4">
      <c r="A2601" s="113"/>
      <c r="B2601" s="113"/>
      <c r="C2601" s="114"/>
      <c r="D2601" s="114"/>
    </row>
    <row r="2602" spans="1:4">
      <c r="A2602" s="113"/>
      <c r="B2602" s="113"/>
      <c r="C2602" s="114"/>
      <c r="D2602" s="114"/>
    </row>
    <row r="2603" spans="1:4">
      <c r="A2603" s="113"/>
      <c r="B2603" s="113"/>
      <c r="C2603" s="114"/>
      <c r="D2603" s="114"/>
    </row>
    <row r="2604" spans="1:4">
      <c r="A2604" s="113"/>
      <c r="B2604" s="113"/>
      <c r="C2604" s="114"/>
      <c r="D2604" s="114"/>
    </row>
    <row r="2605" spans="1:4">
      <c r="A2605" s="113"/>
      <c r="B2605" s="113"/>
      <c r="C2605" s="114"/>
      <c r="D2605" s="114"/>
    </row>
    <row r="2606" spans="1:4">
      <c r="A2606" s="113"/>
      <c r="B2606" s="113"/>
      <c r="C2606" s="114"/>
      <c r="D2606" s="114"/>
    </row>
    <row r="2607" spans="1:4">
      <c r="A2607" s="113"/>
      <c r="B2607" s="113"/>
      <c r="C2607" s="114"/>
      <c r="D2607" s="114"/>
    </row>
    <row r="2608" spans="1:4">
      <c r="A2608" s="113"/>
      <c r="B2608" s="113"/>
      <c r="C2608" s="114"/>
      <c r="D2608" s="114"/>
    </row>
    <row r="2609" spans="1:4">
      <c r="A2609" s="113"/>
      <c r="B2609" s="113"/>
      <c r="C2609" s="114"/>
      <c r="D2609" s="114"/>
    </row>
    <row r="2610" spans="1:4">
      <c r="A2610" s="113"/>
      <c r="B2610" s="113"/>
      <c r="C2610" s="114"/>
      <c r="D2610" s="114"/>
    </row>
    <row r="2611" spans="1:4">
      <c r="A2611" s="113"/>
      <c r="B2611" s="113"/>
      <c r="C2611" s="114"/>
      <c r="D2611" s="114"/>
    </row>
    <row r="2612" spans="1:4">
      <c r="A2612" s="113"/>
      <c r="B2612" s="113"/>
      <c r="C2612" s="114"/>
      <c r="D2612" s="114"/>
    </row>
    <row r="2613" spans="1:4">
      <c r="A2613" s="113"/>
      <c r="B2613" s="113"/>
      <c r="C2613" s="114"/>
      <c r="D2613" s="114"/>
    </row>
    <row r="2614" spans="1:4">
      <c r="A2614" s="113"/>
      <c r="B2614" s="113"/>
      <c r="C2614" s="114"/>
      <c r="D2614" s="114"/>
    </row>
    <row r="2615" spans="1:4">
      <c r="A2615" s="113"/>
      <c r="B2615" s="113"/>
      <c r="C2615" s="114"/>
      <c r="D2615" s="114"/>
    </row>
    <row r="2616" spans="1:4">
      <c r="A2616" s="113"/>
      <c r="B2616" s="113"/>
      <c r="C2616" s="114"/>
      <c r="D2616" s="114"/>
    </row>
    <row r="2617" spans="1:4">
      <c r="A2617" s="113"/>
      <c r="B2617" s="113"/>
      <c r="C2617" s="114"/>
      <c r="D2617" s="114"/>
    </row>
    <row r="2618" spans="1:4">
      <c r="A2618" s="113"/>
      <c r="B2618" s="113"/>
      <c r="C2618" s="114"/>
      <c r="D2618" s="114"/>
    </row>
    <row r="2619" spans="1:4">
      <c r="A2619" s="113"/>
      <c r="B2619" s="113"/>
      <c r="C2619" s="114"/>
      <c r="D2619" s="114"/>
    </row>
    <row r="2620" spans="1:4">
      <c r="A2620" s="113"/>
      <c r="B2620" s="113"/>
      <c r="C2620" s="114"/>
      <c r="D2620" s="114"/>
    </row>
    <row r="2621" spans="1:4">
      <c r="A2621" s="113"/>
      <c r="B2621" s="113"/>
      <c r="C2621" s="114"/>
      <c r="D2621" s="114"/>
    </row>
    <row r="2622" spans="1:4">
      <c r="A2622" s="113"/>
      <c r="B2622" s="113"/>
      <c r="C2622" s="114"/>
      <c r="D2622" s="114"/>
    </row>
    <row r="2623" spans="1:4">
      <c r="A2623" s="113"/>
      <c r="B2623" s="113"/>
      <c r="C2623" s="114"/>
      <c r="D2623" s="114"/>
    </row>
    <row r="2624" spans="1:4">
      <c r="A2624" s="113"/>
      <c r="B2624" s="113"/>
      <c r="C2624" s="114"/>
      <c r="D2624" s="114"/>
    </row>
    <row r="2625" spans="1:4">
      <c r="A2625" s="113"/>
      <c r="B2625" s="113"/>
      <c r="C2625" s="114"/>
      <c r="D2625" s="114"/>
    </row>
    <row r="2626" spans="1:4">
      <c r="A2626" s="113"/>
      <c r="B2626" s="113"/>
      <c r="C2626" s="114"/>
      <c r="D2626" s="114"/>
    </row>
    <row r="2627" spans="1:4">
      <c r="A2627" s="113"/>
      <c r="B2627" s="113"/>
      <c r="C2627" s="114"/>
      <c r="D2627" s="114"/>
    </row>
    <row r="2628" spans="1:4">
      <c r="A2628" s="113"/>
      <c r="B2628" s="113"/>
      <c r="C2628" s="114"/>
      <c r="D2628" s="114"/>
    </row>
    <row r="2629" spans="1:4">
      <c r="A2629" s="113"/>
      <c r="B2629" s="113"/>
      <c r="C2629" s="114"/>
      <c r="D2629" s="114"/>
    </row>
    <row r="2630" spans="1:4">
      <c r="A2630" s="113"/>
      <c r="B2630" s="113"/>
      <c r="C2630" s="114"/>
      <c r="D2630" s="114"/>
    </row>
    <row r="2631" spans="1:4">
      <c r="A2631" s="113"/>
      <c r="B2631" s="113"/>
      <c r="C2631" s="114"/>
      <c r="D2631" s="114"/>
    </row>
    <row r="2632" spans="1:4">
      <c r="A2632" s="113"/>
      <c r="B2632" s="113"/>
      <c r="C2632" s="114"/>
      <c r="D2632" s="114"/>
    </row>
    <row r="2633" spans="1:4">
      <c r="A2633" s="113"/>
      <c r="B2633" s="113"/>
      <c r="C2633" s="114"/>
      <c r="D2633" s="114"/>
    </row>
    <row r="2634" spans="1:4">
      <c r="A2634" s="113"/>
      <c r="B2634" s="113"/>
      <c r="C2634" s="114"/>
      <c r="D2634" s="114"/>
    </row>
    <row r="2635" spans="1:4">
      <c r="A2635" s="113"/>
      <c r="B2635" s="113"/>
      <c r="C2635" s="114"/>
      <c r="D2635" s="114"/>
    </row>
    <row r="2636" spans="1:4">
      <c r="A2636" s="113"/>
      <c r="B2636" s="113"/>
      <c r="C2636" s="114"/>
      <c r="D2636" s="114"/>
    </row>
    <row r="2637" spans="1:4">
      <c r="A2637" s="113"/>
      <c r="B2637" s="113"/>
      <c r="C2637" s="114"/>
      <c r="D2637" s="114"/>
    </row>
    <row r="2638" spans="1:4">
      <c r="A2638" s="113"/>
      <c r="B2638" s="113"/>
      <c r="C2638" s="114"/>
      <c r="D2638" s="114"/>
    </row>
    <row r="2639" spans="1:4">
      <c r="A2639" s="113"/>
      <c r="B2639" s="113"/>
      <c r="C2639" s="114"/>
      <c r="D2639" s="114"/>
    </row>
    <row r="2640" spans="1:4">
      <c r="A2640" s="113"/>
      <c r="B2640" s="113"/>
      <c r="C2640" s="114"/>
      <c r="D2640" s="114"/>
    </row>
    <row r="2641" spans="1:4">
      <c r="A2641" s="113"/>
      <c r="B2641" s="113"/>
      <c r="C2641" s="114"/>
      <c r="D2641" s="114"/>
    </row>
    <row r="2642" spans="1:4">
      <c r="A2642" s="113"/>
      <c r="B2642" s="113"/>
      <c r="C2642" s="114"/>
      <c r="D2642" s="114"/>
    </row>
    <row r="2643" spans="1:4">
      <c r="A2643" s="113"/>
      <c r="B2643" s="113"/>
      <c r="C2643" s="114"/>
      <c r="D2643" s="114"/>
    </row>
    <row r="2644" spans="1:4">
      <c r="A2644" s="113"/>
      <c r="B2644" s="113"/>
      <c r="C2644" s="114"/>
      <c r="D2644" s="114"/>
    </row>
    <row r="2645" spans="1:4">
      <c r="A2645" s="113"/>
      <c r="B2645" s="113"/>
      <c r="C2645" s="114"/>
      <c r="D2645" s="114"/>
    </row>
    <row r="2646" spans="1:4">
      <c r="A2646" s="113"/>
      <c r="B2646" s="113"/>
      <c r="C2646" s="114"/>
      <c r="D2646" s="114"/>
    </row>
    <row r="2647" spans="1:4">
      <c r="A2647" s="113"/>
      <c r="B2647" s="113"/>
      <c r="C2647" s="114"/>
      <c r="D2647" s="114"/>
    </row>
    <row r="2648" spans="1:4">
      <c r="A2648" s="113"/>
      <c r="B2648" s="113"/>
      <c r="C2648" s="114"/>
      <c r="D2648" s="114"/>
    </row>
    <row r="2649" spans="1:4">
      <c r="A2649" s="113"/>
      <c r="B2649" s="113"/>
      <c r="C2649" s="114"/>
      <c r="D2649" s="114"/>
    </row>
    <row r="2650" spans="1:4">
      <c r="A2650" s="113"/>
      <c r="B2650" s="113"/>
      <c r="C2650" s="114"/>
      <c r="D2650" s="114"/>
    </row>
    <row r="2651" spans="1:4">
      <c r="A2651" s="113"/>
      <c r="B2651" s="113"/>
      <c r="C2651" s="114"/>
      <c r="D2651" s="114"/>
    </row>
    <row r="2652" spans="1:4">
      <c r="A2652" s="113"/>
      <c r="B2652" s="113"/>
      <c r="C2652" s="114"/>
      <c r="D2652" s="114"/>
    </row>
    <row r="2653" spans="1:4">
      <c r="A2653" s="113"/>
      <c r="B2653" s="113"/>
      <c r="C2653" s="114"/>
      <c r="D2653" s="114"/>
    </row>
    <row r="2654" spans="1:4">
      <c r="A2654" s="113"/>
      <c r="B2654" s="113"/>
      <c r="C2654" s="114"/>
      <c r="D2654" s="114"/>
    </row>
    <row r="2655" spans="1:4">
      <c r="A2655" s="113"/>
      <c r="B2655" s="113"/>
      <c r="C2655" s="114"/>
      <c r="D2655" s="114"/>
    </row>
    <row r="2656" spans="1:4">
      <c r="A2656" s="113"/>
      <c r="B2656" s="113"/>
      <c r="C2656" s="114"/>
      <c r="D2656" s="114"/>
    </row>
    <row r="2657" spans="1:4">
      <c r="A2657" s="113"/>
      <c r="B2657" s="113"/>
      <c r="C2657" s="114"/>
      <c r="D2657" s="114"/>
    </row>
    <row r="2658" spans="1:4">
      <c r="A2658" s="113"/>
      <c r="B2658" s="113"/>
      <c r="C2658" s="114"/>
      <c r="D2658" s="114"/>
    </row>
    <row r="2659" spans="1:4">
      <c r="A2659" s="113"/>
      <c r="B2659" s="113"/>
      <c r="C2659" s="114"/>
      <c r="D2659" s="114"/>
    </row>
    <row r="2660" spans="1:4">
      <c r="A2660" s="113"/>
      <c r="B2660" s="113"/>
      <c r="C2660" s="114"/>
      <c r="D2660" s="114"/>
    </row>
    <row r="2661" spans="1:4">
      <c r="A2661" s="113"/>
      <c r="B2661" s="113"/>
      <c r="C2661" s="114"/>
      <c r="D2661" s="114"/>
    </row>
    <row r="2662" spans="1:4">
      <c r="A2662" s="113"/>
      <c r="B2662" s="113"/>
      <c r="C2662" s="114"/>
      <c r="D2662" s="114"/>
    </row>
    <row r="2663" spans="1:4">
      <c r="A2663" s="113"/>
      <c r="B2663" s="113"/>
      <c r="C2663" s="114"/>
      <c r="D2663" s="114"/>
    </row>
    <row r="2664" spans="1:4">
      <c r="A2664" s="113"/>
      <c r="B2664" s="113"/>
      <c r="C2664" s="114"/>
      <c r="D2664" s="114"/>
    </row>
    <row r="2665" spans="1:4">
      <c r="A2665" s="113"/>
      <c r="B2665" s="113"/>
      <c r="C2665" s="114"/>
      <c r="D2665" s="114"/>
    </row>
    <row r="2666" spans="1:4">
      <c r="A2666" s="113"/>
      <c r="B2666" s="113"/>
      <c r="C2666" s="114"/>
      <c r="D2666" s="114"/>
    </row>
    <row r="2667" spans="1:4">
      <c r="A2667" s="113"/>
      <c r="B2667" s="113"/>
      <c r="C2667" s="114"/>
      <c r="D2667" s="114"/>
    </row>
    <row r="2668" spans="1:4">
      <c r="A2668" s="113"/>
      <c r="B2668" s="113"/>
      <c r="C2668" s="114"/>
      <c r="D2668" s="114"/>
    </row>
    <row r="2669" spans="1:4">
      <c r="A2669" s="113"/>
      <c r="B2669" s="113"/>
      <c r="C2669" s="114"/>
      <c r="D2669" s="114"/>
    </row>
    <row r="2670" spans="1:4">
      <c r="A2670" s="113"/>
      <c r="B2670" s="113"/>
      <c r="C2670" s="114"/>
      <c r="D2670" s="114"/>
    </row>
    <row r="2671" spans="1:4">
      <c r="A2671" s="113"/>
      <c r="B2671" s="113"/>
      <c r="C2671" s="114"/>
      <c r="D2671" s="114"/>
    </row>
    <row r="2672" spans="1:4">
      <c r="A2672" s="113"/>
      <c r="B2672" s="113"/>
      <c r="C2672" s="114"/>
      <c r="D2672" s="114"/>
    </row>
    <row r="2673" spans="1:4">
      <c r="A2673" s="113"/>
      <c r="B2673" s="113"/>
      <c r="C2673" s="114"/>
      <c r="D2673" s="114"/>
    </row>
    <row r="2674" spans="1:4">
      <c r="A2674" s="113"/>
      <c r="B2674" s="113"/>
      <c r="C2674" s="114"/>
      <c r="D2674" s="114"/>
    </row>
    <row r="2675" spans="1:4">
      <c r="A2675" s="113"/>
      <c r="B2675" s="113"/>
      <c r="C2675" s="114"/>
      <c r="D2675" s="114"/>
    </row>
    <row r="2676" spans="1:4">
      <c r="A2676" s="113"/>
      <c r="B2676" s="113"/>
      <c r="C2676" s="114"/>
      <c r="D2676" s="114"/>
    </row>
    <row r="2677" spans="1:4">
      <c r="A2677" s="113"/>
      <c r="B2677" s="113"/>
      <c r="C2677" s="114"/>
      <c r="D2677" s="114"/>
    </row>
    <row r="2678" spans="1:4">
      <c r="A2678" s="113"/>
      <c r="B2678" s="113"/>
      <c r="C2678" s="114"/>
      <c r="D2678" s="114"/>
    </row>
    <row r="2679" spans="1:4">
      <c r="A2679" s="113"/>
      <c r="B2679" s="113"/>
      <c r="C2679" s="114"/>
      <c r="D2679" s="114"/>
    </row>
    <row r="2680" spans="1:4">
      <c r="A2680" s="113"/>
      <c r="B2680" s="113"/>
      <c r="C2680" s="114"/>
      <c r="D2680" s="114"/>
    </row>
    <row r="2681" spans="1:4">
      <c r="A2681" s="113"/>
      <c r="B2681" s="113"/>
      <c r="C2681" s="114"/>
      <c r="D2681" s="114"/>
    </row>
    <row r="2682" spans="1:4">
      <c r="A2682" s="113"/>
      <c r="B2682" s="113"/>
      <c r="C2682" s="114"/>
      <c r="D2682" s="114"/>
    </row>
    <row r="2683" spans="1:4">
      <c r="A2683" s="113"/>
      <c r="B2683" s="113"/>
      <c r="C2683" s="114"/>
      <c r="D2683" s="114"/>
    </row>
    <row r="2684" spans="1:4">
      <c r="A2684" s="113"/>
      <c r="B2684" s="113"/>
      <c r="C2684" s="114"/>
      <c r="D2684" s="114"/>
    </row>
    <row r="2685" spans="1:4">
      <c r="A2685" s="113"/>
      <c r="B2685" s="113"/>
      <c r="C2685" s="114"/>
      <c r="D2685" s="114"/>
    </row>
    <row r="2686" spans="1:4">
      <c r="A2686" s="113"/>
      <c r="B2686" s="113"/>
      <c r="C2686" s="114"/>
      <c r="D2686" s="114"/>
    </row>
    <row r="2687" spans="1:4">
      <c r="A2687" s="113"/>
      <c r="B2687" s="113"/>
      <c r="C2687" s="114"/>
      <c r="D2687" s="114"/>
    </row>
    <row r="2688" spans="1:4">
      <c r="A2688" s="113"/>
      <c r="B2688" s="113"/>
      <c r="C2688" s="114"/>
      <c r="D2688" s="114"/>
    </row>
    <row r="2689" spans="1:4">
      <c r="A2689" s="113"/>
      <c r="B2689" s="113"/>
      <c r="C2689" s="114"/>
      <c r="D2689" s="114"/>
    </row>
    <row r="2690" spans="1:4">
      <c r="A2690" s="113"/>
      <c r="B2690" s="113"/>
      <c r="C2690" s="114"/>
      <c r="D2690" s="114"/>
    </row>
    <row r="2691" spans="1:4">
      <c r="A2691" s="113"/>
      <c r="B2691" s="113"/>
      <c r="C2691" s="114"/>
      <c r="D2691" s="114"/>
    </row>
    <row r="2692" spans="1:4">
      <c r="A2692" s="113"/>
      <c r="B2692" s="113"/>
      <c r="C2692" s="114"/>
      <c r="D2692" s="114"/>
    </row>
    <row r="2693" spans="1:4">
      <c r="A2693" s="113"/>
      <c r="B2693" s="113"/>
      <c r="C2693" s="114"/>
      <c r="D2693" s="114"/>
    </row>
    <row r="2694" spans="1:4">
      <c r="A2694" s="113"/>
      <c r="B2694" s="113"/>
      <c r="C2694" s="114"/>
      <c r="D2694" s="114"/>
    </row>
    <row r="2695" spans="1:4">
      <c r="A2695" s="113"/>
      <c r="B2695" s="113"/>
      <c r="C2695" s="114"/>
      <c r="D2695" s="114"/>
    </row>
    <row r="2696" spans="1:4">
      <c r="A2696" s="113"/>
      <c r="B2696" s="113"/>
      <c r="C2696" s="114"/>
      <c r="D2696" s="114"/>
    </row>
    <row r="2697" spans="1:4">
      <c r="A2697" s="113"/>
      <c r="B2697" s="113"/>
      <c r="C2697" s="114"/>
      <c r="D2697" s="114"/>
    </row>
    <row r="2698" spans="1:4">
      <c r="A2698" s="113"/>
      <c r="B2698" s="113"/>
      <c r="C2698" s="114"/>
      <c r="D2698" s="114"/>
    </row>
    <row r="2699" spans="1:4">
      <c r="A2699" s="113"/>
      <c r="B2699" s="113"/>
      <c r="C2699" s="114"/>
      <c r="D2699" s="114"/>
    </row>
    <row r="2700" spans="1:4">
      <c r="A2700" s="113"/>
      <c r="B2700" s="113"/>
      <c r="C2700" s="114"/>
      <c r="D2700" s="114"/>
    </row>
    <row r="2701" spans="1:4">
      <c r="A2701" s="113"/>
      <c r="B2701" s="113"/>
      <c r="C2701" s="114"/>
      <c r="D2701" s="114"/>
    </row>
    <row r="2702" spans="1:4">
      <c r="A2702" s="113"/>
      <c r="B2702" s="113"/>
      <c r="C2702" s="114"/>
      <c r="D2702" s="114"/>
    </row>
    <row r="2703" spans="1:4">
      <c r="A2703" s="113"/>
      <c r="B2703" s="113"/>
      <c r="C2703" s="114"/>
      <c r="D2703" s="114"/>
    </row>
    <row r="2704" spans="1:4">
      <c r="A2704" s="113"/>
      <c r="B2704" s="113"/>
      <c r="C2704" s="114"/>
      <c r="D2704" s="114"/>
    </row>
    <row r="2705" spans="1:4">
      <c r="A2705" s="113"/>
      <c r="B2705" s="113"/>
      <c r="C2705" s="114"/>
      <c r="D2705" s="114"/>
    </row>
    <row r="2706" spans="1:4">
      <c r="A2706" s="113"/>
      <c r="B2706" s="113"/>
      <c r="C2706" s="114"/>
      <c r="D2706" s="114"/>
    </row>
    <row r="2707" spans="1:4">
      <c r="A2707" s="113"/>
      <c r="B2707" s="113"/>
      <c r="C2707" s="114"/>
      <c r="D2707" s="114"/>
    </row>
    <row r="2708" spans="1:4">
      <c r="A2708" s="113"/>
      <c r="B2708" s="113"/>
      <c r="C2708" s="114"/>
      <c r="D2708" s="114"/>
    </row>
    <row r="2709" spans="1:4">
      <c r="A2709" s="113"/>
      <c r="B2709" s="113"/>
      <c r="C2709" s="114"/>
      <c r="D2709" s="114"/>
    </row>
    <row r="2710" spans="1:4">
      <c r="A2710" s="113"/>
      <c r="B2710" s="113"/>
      <c r="C2710" s="114"/>
      <c r="D2710" s="114"/>
    </row>
    <row r="2711" spans="1:4">
      <c r="A2711" s="113"/>
      <c r="B2711" s="113"/>
      <c r="C2711" s="114"/>
      <c r="D2711" s="114"/>
    </row>
    <row r="2712" spans="1:4">
      <c r="A2712" s="113"/>
      <c r="B2712" s="113"/>
      <c r="C2712" s="114"/>
      <c r="D2712" s="114"/>
    </row>
    <row r="2713" spans="1:4">
      <c r="A2713" s="113"/>
      <c r="B2713" s="113"/>
      <c r="C2713" s="114"/>
      <c r="D2713" s="114"/>
    </row>
    <row r="2714" spans="1:4">
      <c r="A2714" s="113"/>
      <c r="B2714" s="113"/>
      <c r="C2714" s="114"/>
      <c r="D2714" s="114"/>
    </row>
    <row r="2715" spans="1:4">
      <c r="A2715" s="113"/>
      <c r="B2715" s="113"/>
      <c r="C2715" s="114"/>
      <c r="D2715" s="114"/>
    </row>
    <row r="2716" spans="1:4">
      <c r="A2716" s="113"/>
      <c r="B2716" s="113"/>
      <c r="C2716" s="114"/>
      <c r="D2716" s="114"/>
    </row>
    <row r="2717" spans="1:4">
      <c r="A2717" s="113"/>
      <c r="B2717" s="113"/>
      <c r="C2717" s="114"/>
      <c r="D2717" s="114"/>
    </row>
    <row r="2718" spans="1:4">
      <c r="A2718" s="113"/>
      <c r="B2718" s="113"/>
      <c r="C2718" s="114"/>
      <c r="D2718" s="114"/>
    </row>
    <row r="2719" spans="1:4">
      <c r="A2719" s="113"/>
      <c r="B2719" s="113"/>
      <c r="C2719" s="114"/>
      <c r="D2719" s="114"/>
    </row>
    <row r="2720" spans="1:4">
      <c r="A2720" s="113"/>
      <c r="B2720" s="113"/>
      <c r="C2720" s="114"/>
      <c r="D2720" s="114"/>
    </row>
    <row r="2721" spans="1:4">
      <c r="A2721" s="113"/>
      <c r="B2721" s="113"/>
      <c r="C2721" s="114"/>
      <c r="D2721" s="114"/>
    </row>
    <row r="2722" spans="1:4">
      <c r="A2722" s="113"/>
      <c r="B2722" s="113"/>
      <c r="C2722" s="114"/>
      <c r="D2722" s="114"/>
    </row>
    <row r="2723" spans="1:4">
      <c r="A2723" s="113"/>
      <c r="B2723" s="113"/>
      <c r="C2723" s="114"/>
      <c r="D2723" s="114"/>
    </row>
    <row r="2724" spans="1:4">
      <c r="A2724" s="113"/>
      <c r="B2724" s="113"/>
      <c r="C2724" s="114"/>
      <c r="D2724" s="114"/>
    </row>
    <row r="2725" spans="1:4">
      <c r="A2725" s="113"/>
      <c r="B2725" s="113"/>
      <c r="C2725" s="114"/>
      <c r="D2725" s="114"/>
    </row>
    <row r="2726" spans="1:4">
      <c r="A2726" s="113"/>
      <c r="B2726" s="113"/>
      <c r="C2726" s="114"/>
      <c r="D2726" s="114"/>
    </row>
    <row r="2727" spans="1:4">
      <c r="A2727" s="113"/>
      <c r="B2727" s="113"/>
      <c r="C2727" s="114"/>
      <c r="D2727" s="114"/>
    </row>
    <row r="2728" spans="1:4">
      <c r="A2728" s="113"/>
      <c r="B2728" s="113"/>
      <c r="C2728" s="114"/>
      <c r="D2728" s="114"/>
    </row>
    <row r="2729" spans="1:4">
      <c r="A2729" s="113"/>
      <c r="B2729" s="113"/>
      <c r="C2729" s="114"/>
      <c r="D2729" s="114"/>
    </row>
    <row r="2730" spans="1:4">
      <c r="A2730" s="113"/>
      <c r="B2730" s="113"/>
      <c r="C2730" s="114"/>
      <c r="D2730" s="114"/>
    </row>
    <row r="2731" spans="1:4">
      <c r="A2731" s="113"/>
      <c r="B2731" s="113"/>
      <c r="C2731" s="114"/>
      <c r="D2731" s="114"/>
    </row>
    <row r="2732" spans="1:4">
      <c r="A2732" s="113"/>
      <c r="B2732" s="113"/>
      <c r="C2732" s="114"/>
      <c r="D2732" s="114"/>
    </row>
    <row r="2733" spans="1:4">
      <c r="A2733" s="113"/>
      <c r="B2733" s="113"/>
      <c r="C2733" s="114"/>
      <c r="D2733" s="114"/>
    </row>
    <row r="2734" spans="1:4">
      <c r="A2734" s="113"/>
      <c r="B2734" s="113"/>
      <c r="C2734" s="114"/>
      <c r="D2734" s="114"/>
    </row>
    <row r="2735" spans="1:4">
      <c r="A2735" s="113"/>
      <c r="B2735" s="113"/>
      <c r="C2735" s="114"/>
      <c r="D2735" s="114"/>
    </row>
    <row r="2736" spans="1:4">
      <c r="A2736" s="113"/>
      <c r="B2736" s="113"/>
      <c r="C2736" s="114"/>
      <c r="D2736" s="114"/>
    </row>
    <row r="2737" spans="1:4">
      <c r="A2737" s="113"/>
      <c r="B2737" s="113"/>
      <c r="C2737" s="114"/>
      <c r="D2737" s="114"/>
    </row>
    <row r="2738" spans="1:4">
      <c r="A2738" s="113"/>
      <c r="B2738" s="113"/>
      <c r="C2738" s="114"/>
      <c r="D2738" s="114"/>
    </row>
    <row r="2739" spans="1:4">
      <c r="A2739" s="113"/>
      <c r="B2739" s="113"/>
      <c r="C2739" s="114"/>
      <c r="D2739" s="114"/>
    </row>
    <row r="2740" spans="1:4">
      <c r="A2740" s="113"/>
      <c r="B2740" s="113"/>
      <c r="C2740" s="114"/>
      <c r="D2740" s="114"/>
    </row>
    <row r="2741" spans="1:4">
      <c r="A2741" s="113"/>
      <c r="B2741" s="113"/>
      <c r="C2741" s="114"/>
      <c r="D2741" s="114"/>
    </row>
    <row r="2742" spans="1:4">
      <c r="A2742" s="113"/>
      <c r="B2742" s="113"/>
      <c r="C2742" s="114"/>
      <c r="D2742" s="114"/>
    </row>
    <row r="2743" spans="1:4">
      <c r="A2743" s="113"/>
      <c r="B2743" s="113"/>
      <c r="C2743" s="114"/>
      <c r="D2743" s="114"/>
    </row>
    <row r="2744" spans="1:4">
      <c r="A2744" s="113"/>
      <c r="B2744" s="113"/>
      <c r="C2744" s="114"/>
      <c r="D2744" s="114"/>
    </row>
    <row r="2745" spans="1:4">
      <c r="A2745" s="113"/>
      <c r="B2745" s="113"/>
      <c r="C2745" s="114"/>
      <c r="D2745" s="114"/>
    </row>
    <row r="2746" spans="1:4">
      <c r="A2746" s="113"/>
      <c r="B2746" s="113"/>
      <c r="C2746" s="114"/>
      <c r="D2746" s="114"/>
    </row>
    <row r="2747" spans="1:4">
      <c r="A2747" s="113"/>
      <c r="B2747" s="113"/>
      <c r="C2747" s="114"/>
      <c r="D2747" s="114"/>
    </row>
    <row r="2748" spans="1:4">
      <c r="A2748" s="113"/>
      <c r="B2748" s="113"/>
      <c r="C2748" s="114"/>
      <c r="D2748" s="114"/>
    </row>
    <row r="2749" spans="1:4">
      <c r="A2749" s="113"/>
      <c r="B2749" s="113"/>
      <c r="C2749" s="114"/>
      <c r="D2749" s="114"/>
    </row>
    <row r="2750" spans="1:4">
      <c r="A2750" s="113"/>
      <c r="B2750" s="113"/>
      <c r="C2750" s="114"/>
      <c r="D2750" s="114"/>
    </row>
    <row r="2751" spans="1:4">
      <c r="A2751" s="113"/>
      <c r="B2751" s="113"/>
      <c r="C2751" s="114"/>
      <c r="D2751" s="114"/>
    </row>
    <row r="2752" spans="1:4">
      <c r="A2752" s="113"/>
      <c r="B2752" s="113"/>
      <c r="C2752" s="114"/>
      <c r="D2752" s="114"/>
    </row>
    <row r="2753" spans="1:4">
      <c r="A2753" s="113"/>
      <c r="B2753" s="113"/>
      <c r="C2753" s="114"/>
      <c r="D2753" s="114"/>
    </row>
    <row r="2754" spans="1:4">
      <c r="A2754" s="113"/>
      <c r="B2754" s="113"/>
      <c r="C2754" s="114"/>
      <c r="D2754" s="114"/>
    </row>
    <row r="2755" spans="1:4">
      <c r="A2755" s="113"/>
      <c r="B2755" s="113"/>
      <c r="C2755" s="114"/>
      <c r="D2755" s="114"/>
    </row>
    <row r="2756" spans="1:4">
      <c r="A2756" s="113"/>
      <c r="B2756" s="113"/>
      <c r="C2756" s="114"/>
      <c r="D2756" s="114"/>
    </row>
    <row r="2757" spans="1:4">
      <c r="A2757" s="113"/>
      <c r="B2757" s="113"/>
      <c r="C2757" s="114"/>
      <c r="D2757" s="114"/>
    </row>
    <row r="2758" spans="1:4">
      <c r="A2758" s="113"/>
      <c r="B2758" s="113"/>
      <c r="C2758" s="114"/>
      <c r="D2758" s="114"/>
    </row>
    <row r="2759" spans="1:4">
      <c r="A2759" s="113"/>
      <c r="B2759" s="113"/>
      <c r="C2759" s="114"/>
      <c r="D2759" s="114"/>
    </row>
    <row r="2760" spans="1:4">
      <c r="A2760" s="113"/>
      <c r="B2760" s="113"/>
      <c r="C2760" s="114"/>
      <c r="D2760" s="114"/>
    </row>
    <row r="2761" spans="1:4">
      <c r="A2761" s="113"/>
      <c r="B2761" s="113"/>
      <c r="C2761" s="114"/>
      <c r="D2761" s="114"/>
    </row>
    <row r="2762" spans="1:4">
      <c r="A2762" s="113"/>
      <c r="B2762" s="113"/>
      <c r="C2762" s="114"/>
      <c r="D2762" s="114"/>
    </row>
    <row r="2763" spans="1:4">
      <c r="A2763" s="113"/>
      <c r="B2763" s="113"/>
      <c r="C2763" s="114"/>
      <c r="D2763" s="114"/>
    </row>
    <row r="2764" spans="1:4">
      <c r="A2764" s="113"/>
      <c r="B2764" s="113"/>
      <c r="C2764" s="114"/>
      <c r="D2764" s="114"/>
    </row>
    <row r="2765" spans="1:4">
      <c r="A2765" s="113"/>
      <c r="B2765" s="113"/>
      <c r="C2765" s="114"/>
      <c r="D2765" s="114"/>
    </row>
    <row r="2766" spans="1:4">
      <c r="A2766" s="113"/>
      <c r="B2766" s="113"/>
      <c r="C2766" s="114"/>
      <c r="D2766" s="114"/>
    </row>
    <row r="2767" spans="1:4">
      <c r="A2767" s="113"/>
      <c r="B2767" s="113"/>
      <c r="C2767" s="114"/>
      <c r="D2767" s="114"/>
    </row>
    <row r="2768" spans="1:4">
      <c r="A2768" s="113"/>
      <c r="B2768" s="113"/>
      <c r="C2768" s="114"/>
      <c r="D2768" s="114"/>
    </row>
    <row r="2769" spans="1:4">
      <c r="A2769" s="113"/>
      <c r="B2769" s="113"/>
      <c r="C2769" s="114"/>
      <c r="D2769" s="114"/>
    </row>
    <row r="2770" spans="1:4">
      <c r="A2770" s="113"/>
      <c r="B2770" s="113"/>
      <c r="C2770" s="114"/>
      <c r="D2770" s="114"/>
    </row>
    <row r="2771" spans="1:4">
      <c r="A2771" s="113"/>
      <c r="B2771" s="113"/>
      <c r="C2771" s="114"/>
      <c r="D2771" s="114"/>
    </row>
    <row r="2772" spans="1:4">
      <c r="A2772" s="113"/>
      <c r="B2772" s="113"/>
      <c r="C2772" s="114"/>
      <c r="D2772" s="114"/>
    </row>
    <row r="2773" spans="1:4">
      <c r="A2773" s="113"/>
      <c r="B2773" s="113"/>
      <c r="C2773" s="114"/>
      <c r="D2773" s="114"/>
    </row>
    <row r="2774" spans="1:4">
      <c r="A2774" s="113"/>
      <c r="B2774" s="113"/>
      <c r="C2774" s="114"/>
      <c r="D2774" s="114"/>
    </row>
    <row r="2775" spans="1:4">
      <c r="A2775" s="113"/>
      <c r="B2775" s="113"/>
      <c r="C2775" s="114"/>
      <c r="D2775" s="114"/>
    </row>
    <row r="2776" spans="1:4">
      <c r="A2776" s="113"/>
      <c r="B2776" s="113"/>
      <c r="C2776" s="114"/>
      <c r="D2776" s="114"/>
    </row>
    <row r="2777" spans="1:4">
      <c r="A2777" s="113"/>
      <c r="B2777" s="113"/>
      <c r="C2777" s="114"/>
      <c r="D2777" s="114"/>
    </row>
    <row r="2778" spans="1:4">
      <c r="A2778" s="113"/>
      <c r="B2778" s="113"/>
      <c r="C2778" s="114"/>
      <c r="D2778" s="114"/>
    </row>
    <row r="2779" spans="1:4">
      <c r="A2779" s="113"/>
      <c r="B2779" s="113"/>
      <c r="C2779" s="114"/>
      <c r="D2779" s="114"/>
    </row>
    <row r="2780" spans="1:4">
      <c r="A2780" s="113"/>
      <c r="B2780" s="113"/>
      <c r="C2780" s="114"/>
      <c r="D2780" s="114"/>
    </row>
    <row r="2781" spans="1:4">
      <c r="A2781" s="113"/>
      <c r="B2781" s="113"/>
      <c r="C2781" s="114"/>
      <c r="D2781" s="114"/>
    </row>
    <row r="2782" spans="1:4">
      <c r="A2782" s="113"/>
      <c r="B2782" s="113"/>
      <c r="C2782" s="114"/>
      <c r="D2782" s="114"/>
    </row>
    <row r="2783" spans="1:4">
      <c r="A2783" s="113"/>
      <c r="B2783" s="113"/>
      <c r="C2783" s="114"/>
      <c r="D2783" s="114"/>
    </row>
    <row r="2784" spans="1:4">
      <c r="A2784" s="113"/>
      <c r="B2784" s="113"/>
      <c r="C2784" s="114"/>
      <c r="D2784" s="114"/>
    </row>
    <row r="2785" spans="1:4">
      <c r="A2785" s="113"/>
      <c r="B2785" s="113"/>
      <c r="C2785" s="114"/>
      <c r="D2785" s="114"/>
    </row>
    <row r="2786" spans="1:4">
      <c r="A2786" s="113"/>
      <c r="B2786" s="113"/>
      <c r="C2786" s="114"/>
      <c r="D2786" s="114"/>
    </row>
    <row r="2787" spans="1:4">
      <c r="A2787" s="113"/>
      <c r="B2787" s="113"/>
      <c r="C2787" s="114"/>
      <c r="D2787" s="114"/>
    </row>
    <row r="2788" spans="1:4">
      <c r="A2788" s="113"/>
      <c r="B2788" s="113"/>
      <c r="C2788" s="114"/>
      <c r="D2788" s="114"/>
    </row>
    <row r="2789" spans="1:4">
      <c r="A2789" s="113"/>
      <c r="B2789" s="113"/>
      <c r="C2789" s="114"/>
      <c r="D2789" s="114"/>
    </row>
    <row r="2790" spans="1:4">
      <c r="A2790" s="113"/>
      <c r="B2790" s="113"/>
      <c r="C2790" s="114"/>
      <c r="D2790" s="114"/>
    </row>
    <row r="2791" spans="1:4">
      <c r="A2791" s="113"/>
      <c r="B2791" s="113"/>
      <c r="C2791" s="114"/>
      <c r="D2791" s="114"/>
    </row>
    <row r="2792" spans="1:4">
      <c r="A2792" s="113"/>
      <c r="B2792" s="113"/>
      <c r="C2792" s="114"/>
      <c r="D2792" s="114"/>
    </row>
    <row r="2793" spans="1:4">
      <c r="A2793" s="113"/>
      <c r="B2793" s="113"/>
      <c r="C2793" s="114"/>
      <c r="D2793" s="114"/>
    </row>
    <row r="2794" spans="1:4">
      <c r="A2794" s="113"/>
      <c r="B2794" s="113"/>
      <c r="C2794" s="114"/>
      <c r="D2794" s="114"/>
    </row>
    <row r="2795" spans="1:4">
      <c r="A2795" s="113"/>
      <c r="B2795" s="113"/>
      <c r="C2795" s="114"/>
      <c r="D2795" s="114"/>
    </row>
    <row r="2796" spans="1:4">
      <c r="A2796" s="113"/>
      <c r="B2796" s="113"/>
      <c r="C2796" s="114"/>
      <c r="D2796" s="114"/>
    </row>
    <row r="2797" spans="1:4">
      <c r="A2797" s="113"/>
      <c r="B2797" s="113"/>
      <c r="C2797" s="114"/>
      <c r="D2797" s="114"/>
    </row>
    <row r="2798" spans="1:4">
      <c r="A2798" s="113"/>
      <c r="B2798" s="113"/>
      <c r="C2798" s="114"/>
      <c r="D2798" s="114"/>
    </row>
    <row r="2799" spans="1:4">
      <c r="A2799" s="113"/>
      <c r="B2799" s="113"/>
      <c r="C2799" s="114"/>
      <c r="D2799" s="114"/>
    </row>
    <row r="2800" spans="1:4">
      <c r="A2800" s="113"/>
      <c r="B2800" s="113"/>
      <c r="C2800" s="114"/>
      <c r="D2800" s="114"/>
    </row>
    <row r="2801" spans="1:4">
      <c r="A2801" s="113"/>
      <c r="B2801" s="113"/>
      <c r="C2801" s="114"/>
      <c r="D2801" s="114"/>
    </row>
    <row r="2802" spans="1:4">
      <c r="A2802" s="113"/>
      <c r="B2802" s="113"/>
      <c r="C2802" s="114"/>
      <c r="D2802" s="114"/>
    </row>
    <row r="2803" spans="1:4">
      <c r="A2803" s="113"/>
      <c r="B2803" s="113"/>
      <c r="C2803" s="114"/>
      <c r="D2803" s="114"/>
    </row>
    <row r="2804" spans="1:4">
      <c r="A2804" s="113"/>
      <c r="B2804" s="113"/>
      <c r="C2804" s="114"/>
      <c r="D2804" s="114"/>
    </row>
    <row r="2805" spans="1:4">
      <c r="A2805" s="113"/>
      <c r="B2805" s="113"/>
      <c r="C2805" s="114"/>
      <c r="D2805" s="114"/>
    </row>
    <row r="2806" spans="1:4">
      <c r="A2806" s="113"/>
      <c r="B2806" s="113"/>
      <c r="C2806" s="114"/>
      <c r="D2806" s="114"/>
    </row>
    <row r="2807" spans="1:4">
      <c r="A2807" s="113"/>
      <c r="B2807" s="113"/>
      <c r="C2807" s="114"/>
      <c r="D2807" s="114"/>
    </row>
    <row r="2808" spans="1:4">
      <c r="A2808" s="113"/>
      <c r="B2808" s="113"/>
      <c r="C2808" s="114"/>
      <c r="D2808" s="114"/>
    </row>
    <row r="2809" spans="1:4">
      <c r="A2809" s="113"/>
      <c r="B2809" s="113"/>
      <c r="C2809" s="114"/>
      <c r="D2809" s="114"/>
    </row>
    <row r="2810" spans="1:4">
      <c r="A2810" s="113"/>
      <c r="B2810" s="113"/>
      <c r="C2810" s="114"/>
      <c r="D2810" s="114"/>
    </row>
    <row r="2811" spans="1:4">
      <c r="A2811" s="113"/>
      <c r="B2811" s="113"/>
      <c r="C2811" s="114"/>
      <c r="D2811" s="114"/>
    </row>
    <row r="2812" spans="1:4">
      <c r="A2812" s="113"/>
      <c r="B2812" s="113"/>
      <c r="C2812" s="114"/>
      <c r="D2812" s="114"/>
    </row>
    <row r="2813" spans="1:4">
      <c r="A2813" s="113"/>
      <c r="B2813" s="113"/>
      <c r="C2813" s="114"/>
      <c r="D2813" s="114"/>
    </row>
    <row r="2814" spans="1:4">
      <c r="A2814" s="113"/>
      <c r="B2814" s="113"/>
      <c r="C2814" s="114"/>
      <c r="D2814" s="114"/>
    </row>
    <row r="2815" spans="1:4">
      <c r="A2815" s="113"/>
      <c r="B2815" s="113"/>
      <c r="C2815" s="114"/>
      <c r="D2815" s="114"/>
    </row>
    <row r="2816" spans="1:4">
      <c r="A2816" s="113"/>
      <c r="B2816" s="113"/>
      <c r="C2816" s="114"/>
      <c r="D2816" s="114"/>
    </row>
    <row r="2817" spans="1:4">
      <c r="A2817" s="113"/>
      <c r="B2817" s="113"/>
      <c r="C2817" s="114"/>
      <c r="D2817" s="114"/>
    </row>
    <row r="2818" spans="1:4">
      <c r="A2818" s="113"/>
      <c r="B2818" s="113"/>
      <c r="C2818" s="114"/>
      <c r="D2818" s="114"/>
    </row>
    <row r="2819" spans="1:4">
      <c r="A2819" s="113"/>
      <c r="B2819" s="113"/>
      <c r="C2819" s="114"/>
      <c r="D2819" s="114"/>
    </row>
    <row r="2820" spans="1:4">
      <c r="A2820" s="113"/>
      <c r="B2820" s="113"/>
      <c r="C2820" s="114"/>
      <c r="D2820" s="114"/>
    </row>
    <row r="2821" spans="1:4">
      <c r="A2821" s="113"/>
      <c r="B2821" s="113"/>
      <c r="C2821" s="114"/>
      <c r="D2821" s="114"/>
    </row>
    <row r="2822" spans="1:4">
      <c r="A2822" s="113"/>
      <c r="B2822" s="113"/>
      <c r="C2822" s="114"/>
      <c r="D2822" s="114"/>
    </row>
    <row r="2823" spans="1:4">
      <c r="A2823" s="113"/>
      <c r="B2823" s="113"/>
      <c r="C2823" s="114"/>
      <c r="D2823" s="114"/>
    </row>
    <row r="2824" spans="1:4">
      <c r="A2824" s="113"/>
      <c r="B2824" s="113"/>
      <c r="C2824" s="114"/>
      <c r="D2824" s="114"/>
    </row>
    <row r="2825" spans="1:4">
      <c r="A2825" s="113"/>
      <c r="B2825" s="113"/>
      <c r="C2825" s="114"/>
      <c r="D2825" s="114"/>
    </row>
    <row r="2826" spans="1:4">
      <c r="A2826" s="113"/>
      <c r="B2826" s="113"/>
      <c r="C2826" s="114"/>
      <c r="D2826" s="114"/>
    </row>
    <row r="2827" spans="1:4">
      <c r="A2827" s="113"/>
      <c r="B2827" s="113"/>
      <c r="C2827" s="114"/>
      <c r="D2827" s="114"/>
    </row>
    <row r="2828" spans="1:4">
      <c r="A2828" s="113"/>
      <c r="B2828" s="113"/>
      <c r="C2828" s="114"/>
      <c r="D2828" s="114"/>
    </row>
    <row r="2829" spans="1:4">
      <c r="A2829" s="113"/>
      <c r="B2829" s="113"/>
      <c r="C2829" s="114"/>
      <c r="D2829" s="114"/>
    </row>
    <row r="2830" spans="1:4">
      <c r="A2830" s="113"/>
      <c r="B2830" s="113"/>
      <c r="C2830" s="114"/>
      <c r="D2830" s="114"/>
    </row>
    <row r="2831" spans="1:4">
      <c r="A2831" s="113"/>
      <c r="B2831" s="113"/>
      <c r="C2831" s="114"/>
      <c r="D2831" s="114"/>
    </row>
    <row r="2832" spans="1:4">
      <c r="A2832" s="113"/>
      <c r="B2832" s="113"/>
      <c r="C2832" s="114"/>
      <c r="D2832" s="114"/>
    </row>
    <row r="2833" spans="1:4">
      <c r="A2833" s="113"/>
      <c r="B2833" s="113"/>
      <c r="C2833" s="114"/>
      <c r="D2833" s="114"/>
    </row>
    <row r="2834" spans="1:4">
      <c r="A2834" s="113"/>
      <c r="B2834" s="113"/>
      <c r="C2834" s="114"/>
      <c r="D2834" s="114"/>
    </row>
    <row r="2835" spans="1:4">
      <c r="A2835" s="113"/>
      <c r="B2835" s="113"/>
      <c r="C2835" s="114"/>
      <c r="D2835" s="114"/>
    </row>
    <row r="2836" spans="1:4">
      <c r="A2836" s="113"/>
      <c r="B2836" s="113"/>
      <c r="C2836" s="114"/>
      <c r="D2836" s="114"/>
    </row>
    <row r="2837" spans="1:4">
      <c r="A2837" s="113"/>
      <c r="B2837" s="113"/>
      <c r="C2837" s="114"/>
      <c r="D2837" s="114"/>
    </row>
    <row r="2838" spans="1:4">
      <c r="A2838" s="113"/>
      <c r="B2838" s="113"/>
      <c r="C2838" s="114"/>
      <c r="D2838" s="114"/>
    </row>
    <row r="2839" spans="1:4">
      <c r="A2839" s="113"/>
      <c r="B2839" s="113"/>
      <c r="C2839" s="114"/>
      <c r="D2839" s="114"/>
    </row>
    <row r="2840" spans="1:4">
      <c r="A2840" s="113"/>
      <c r="B2840" s="113"/>
      <c r="C2840" s="114"/>
      <c r="D2840" s="114"/>
    </row>
    <row r="2841" spans="1:4">
      <c r="A2841" s="113"/>
      <c r="B2841" s="113"/>
      <c r="C2841" s="114"/>
      <c r="D2841" s="114"/>
    </row>
    <row r="2842" spans="1:4">
      <c r="A2842" s="113"/>
      <c r="B2842" s="113"/>
      <c r="C2842" s="114"/>
      <c r="D2842" s="114"/>
    </row>
    <row r="2843" spans="1:4">
      <c r="A2843" s="113"/>
      <c r="B2843" s="113"/>
      <c r="C2843" s="114"/>
      <c r="D2843" s="114"/>
    </row>
    <row r="2844" spans="1:4">
      <c r="A2844" s="113"/>
      <c r="B2844" s="113"/>
      <c r="C2844" s="114"/>
      <c r="D2844" s="114"/>
    </row>
    <row r="2845" spans="1:4">
      <c r="A2845" s="113"/>
      <c r="B2845" s="113"/>
      <c r="C2845" s="114"/>
      <c r="D2845" s="114"/>
    </row>
    <row r="2846" spans="1:4">
      <c r="A2846" s="113"/>
      <c r="B2846" s="113"/>
      <c r="C2846" s="114"/>
      <c r="D2846" s="114"/>
    </row>
    <row r="2847" spans="1:4">
      <c r="A2847" s="113"/>
      <c r="B2847" s="113"/>
      <c r="C2847" s="114"/>
      <c r="D2847" s="114"/>
    </row>
    <row r="2848" spans="1:4">
      <c r="A2848" s="113"/>
      <c r="B2848" s="113"/>
      <c r="C2848" s="114"/>
      <c r="D2848" s="114"/>
    </row>
    <row r="2849" spans="1:4">
      <c r="A2849" s="113"/>
      <c r="B2849" s="113"/>
      <c r="C2849" s="114"/>
      <c r="D2849" s="114"/>
    </row>
    <row r="2850" spans="1:4">
      <c r="A2850" s="113"/>
      <c r="B2850" s="113"/>
      <c r="C2850" s="114"/>
      <c r="D2850" s="114"/>
    </row>
    <row r="2851" spans="1:4">
      <c r="A2851" s="113"/>
      <c r="B2851" s="113"/>
      <c r="C2851" s="114"/>
      <c r="D2851" s="114"/>
    </row>
    <row r="2852" spans="1:4">
      <c r="A2852" s="113"/>
      <c r="B2852" s="113"/>
      <c r="C2852" s="114"/>
      <c r="D2852" s="114"/>
    </row>
    <row r="2853" spans="1:4">
      <c r="A2853" s="113"/>
      <c r="B2853" s="113"/>
      <c r="C2853" s="114"/>
      <c r="D2853" s="114"/>
    </row>
    <row r="2854" spans="1:4">
      <c r="A2854" s="113"/>
      <c r="B2854" s="113"/>
      <c r="C2854" s="114"/>
      <c r="D2854" s="114"/>
    </row>
    <row r="2855" spans="1:4">
      <c r="A2855" s="113"/>
      <c r="B2855" s="113"/>
      <c r="C2855" s="114"/>
      <c r="D2855" s="114"/>
    </row>
    <row r="2856" spans="1:4">
      <c r="A2856" s="113"/>
      <c r="B2856" s="113"/>
      <c r="C2856" s="114"/>
      <c r="D2856" s="114"/>
    </row>
    <row r="2857" spans="1:4">
      <c r="A2857" s="113"/>
      <c r="B2857" s="113"/>
      <c r="C2857" s="114"/>
      <c r="D2857" s="114"/>
    </row>
    <row r="2858" spans="1:4">
      <c r="A2858" s="113"/>
      <c r="B2858" s="113"/>
      <c r="C2858" s="114"/>
      <c r="D2858" s="114"/>
    </row>
    <row r="2859" spans="1:4">
      <c r="A2859" s="113"/>
      <c r="B2859" s="113"/>
      <c r="C2859" s="114"/>
      <c r="D2859" s="114"/>
    </row>
    <row r="2860" spans="1:4">
      <c r="A2860" s="113"/>
      <c r="B2860" s="113"/>
      <c r="C2860" s="114"/>
      <c r="D2860" s="114"/>
    </row>
    <row r="2861" spans="1:4">
      <c r="A2861" s="113"/>
      <c r="B2861" s="113"/>
      <c r="C2861" s="114"/>
      <c r="D2861" s="114"/>
    </row>
    <row r="2862" spans="1:4">
      <c r="A2862" s="113"/>
      <c r="B2862" s="113"/>
      <c r="C2862" s="114"/>
      <c r="D2862" s="114"/>
    </row>
    <row r="2863" spans="1:4">
      <c r="A2863" s="113"/>
      <c r="B2863" s="113"/>
      <c r="C2863" s="114"/>
      <c r="D2863" s="114"/>
    </row>
    <row r="2864" spans="1:4">
      <c r="A2864" s="113"/>
      <c r="B2864" s="113"/>
      <c r="C2864" s="114"/>
      <c r="D2864" s="114"/>
    </row>
    <row r="2865" spans="1:4">
      <c r="A2865" s="113"/>
      <c r="B2865" s="113"/>
      <c r="C2865" s="114"/>
      <c r="D2865" s="114"/>
    </row>
    <row r="2866" spans="1:4">
      <c r="A2866" s="113"/>
      <c r="B2866" s="113"/>
      <c r="C2866" s="114"/>
      <c r="D2866" s="114"/>
    </row>
    <row r="2867" spans="1:4">
      <c r="A2867" s="113"/>
      <c r="B2867" s="113"/>
      <c r="C2867" s="114"/>
      <c r="D2867" s="114"/>
    </row>
    <row r="2868" spans="1:4">
      <c r="A2868" s="113"/>
      <c r="B2868" s="113"/>
      <c r="C2868" s="114"/>
      <c r="D2868" s="114"/>
    </row>
    <row r="2869" spans="1:4">
      <c r="A2869" s="113"/>
      <c r="B2869" s="113"/>
      <c r="C2869" s="114"/>
      <c r="D2869" s="114"/>
    </row>
    <row r="2870" spans="1:4">
      <c r="A2870" s="113"/>
      <c r="B2870" s="113"/>
      <c r="C2870" s="114"/>
      <c r="D2870" s="114"/>
    </row>
    <row r="2871" spans="1:4">
      <c r="A2871" s="113"/>
      <c r="B2871" s="113"/>
      <c r="C2871" s="114"/>
      <c r="D2871" s="114"/>
    </row>
    <row r="2872" spans="1:4">
      <c r="A2872" s="113"/>
      <c r="B2872" s="113"/>
      <c r="C2872" s="114"/>
      <c r="D2872" s="114"/>
    </row>
    <row r="2873" spans="1:4">
      <c r="A2873" s="113"/>
      <c r="B2873" s="113"/>
      <c r="C2873" s="114"/>
      <c r="D2873" s="114"/>
    </row>
    <row r="2874" spans="1:4">
      <c r="A2874" s="113"/>
      <c r="B2874" s="113"/>
      <c r="C2874" s="114"/>
      <c r="D2874" s="114"/>
    </row>
    <row r="2875" spans="1:4">
      <c r="A2875" s="113"/>
      <c r="B2875" s="113"/>
      <c r="C2875" s="114"/>
      <c r="D2875" s="114"/>
    </row>
    <row r="2876" spans="1:4">
      <c r="A2876" s="113"/>
      <c r="B2876" s="113"/>
      <c r="C2876" s="114"/>
      <c r="D2876" s="114"/>
    </row>
    <row r="2877" spans="1:4">
      <c r="A2877" s="113"/>
      <c r="B2877" s="113"/>
      <c r="C2877" s="114"/>
      <c r="D2877" s="114"/>
    </row>
    <row r="2878" spans="1:4">
      <c r="A2878" s="113"/>
      <c r="B2878" s="113"/>
      <c r="C2878" s="114"/>
      <c r="D2878" s="114"/>
    </row>
    <row r="2879" spans="1:4">
      <c r="A2879" s="113"/>
      <c r="B2879" s="113"/>
      <c r="C2879" s="114"/>
      <c r="D2879" s="114"/>
    </row>
    <row r="2880" spans="1:4">
      <c r="A2880" s="113"/>
      <c r="B2880" s="113"/>
      <c r="C2880" s="114"/>
      <c r="D2880" s="114"/>
    </row>
    <row r="2881" spans="1:4">
      <c r="A2881" s="113"/>
      <c r="B2881" s="113"/>
      <c r="C2881" s="114"/>
      <c r="D2881" s="114"/>
    </row>
    <row r="2882" spans="1:4">
      <c r="A2882" s="113"/>
      <c r="B2882" s="113"/>
      <c r="C2882" s="114"/>
      <c r="D2882" s="114"/>
    </row>
    <row r="2883" spans="1:4">
      <c r="A2883" s="113"/>
      <c r="B2883" s="113"/>
      <c r="C2883" s="114"/>
      <c r="D2883" s="114"/>
    </row>
    <row r="2884" spans="1:4">
      <c r="A2884" s="113"/>
      <c r="B2884" s="113"/>
      <c r="C2884" s="114"/>
      <c r="D2884" s="114"/>
    </row>
    <row r="2885" spans="1:4">
      <c r="A2885" s="113"/>
      <c r="B2885" s="113"/>
      <c r="C2885" s="114"/>
      <c r="D2885" s="114"/>
    </row>
    <row r="2886" spans="1:4">
      <c r="A2886" s="113"/>
      <c r="B2886" s="113"/>
      <c r="C2886" s="114"/>
      <c r="D2886" s="114"/>
    </row>
    <row r="2887" spans="1:4">
      <c r="A2887" s="113"/>
      <c r="B2887" s="113"/>
      <c r="C2887" s="114"/>
      <c r="D2887" s="114"/>
    </row>
    <row r="2888" spans="1:4">
      <c r="A2888" s="113"/>
      <c r="B2888" s="113"/>
      <c r="C2888" s="114"/>
      <c r="D2888" s="114"/>
    </row>
    <row r="2889" spans="1:4">
      <c r="A2889" s="113"/>
      <c r="B2889" s="113"/>
      <c r="C2889" s="114"/>
      <c r="D2889" s="114"/>
    </row>
    <row r="2890" spans="1:4">
      <c r="A2890" s="113"/>
      <c r="B2890" s="113"/>
      <c r="C2890" s="114"/>
      <c r="D2890" s="114"/>
    </row>
    <row r="2891" spans="1:4">
      <c r="A2891" s="113"/>
      <c r="B2891" s="113"/>
      <c r="C2891" s="114"/>
      <c r="D2891" s="114"/>
    </row>
    <row r="2892" spans="1:4">
      <c r="A2892" s="113"/>
      <c r="B2892" s="113"/>
      <c r="C2892" s="114"/>
      <c r="D2892" s="114"/>
    </row>
    <row r="2893" spans="1:4">
      <c r="A2893" s="113"/>
      <c r="B2893" s="113"/>
      <c r="C2893" s="114"/>
      <c r="D2893" s="114"/>
    </row>
    <row r="2894" spans="1:4">
      <c r="A2894" s="113"/>
      <c r="B2894" s="113"/>
      <c r="C2894" s="114"/>
      <c r="D2894" s="114"/>
    </row>
    <row r="2895" spans="1:4">
      <c r="A2895" s="113"/>
      <c r="B2895" s="113"/>
      <c r="C2895" s="114"/>
      <c r="D2895" s="114"/>
    </row>
    <row r="2896" spans="1:4">
      <c r="A2896" s="113"/>
      <c r="B2896" s="113"/>
      <c r="C2896" s="114"/>
      <c r="D2896" s="114"/>
    </row>
    <row r="2897" spans="1:4">
      <c r="A2897" s="113"/>
      <c r="B2897" s="113"/>
      <c r="C2897" s="114"/>
      <c r="D2897" s="114"/>
    </row>
    <row r="2898" spans="1:4">
      <c r="A2898" s="113"/>
      <c r="B2898" s="113"/>
      <c r="C2898" s="114"/>
      <c r="D2898" s="114"/>
    </row>
    <row r="2899" spans="1:4">
      <c r="A2899" s="113"/>
      <c r="B2899" s="113"/>
      <c r="C2899" s="114"/>
      <c r="D2899" s="114"/>
    </row>
    <row r="2900" spans="1:4">
      <c r="A2900" s="113"/>
      <c r="B2900" s="113"/>
      <c r="C2900" s="114"/>
      <c r="D2900" s="114"/>
    </row>
    <row r="2901" spans="1:4">
      <c r="A2901" s="113"/>
      <c r="B2901" s="113"/>
      <c r="C2901" s="114"/>
      <c r="D2901" s="114"/>
    </row>
    <row r="2902" spans="1:4">
      <c r="A2902" s="113"/>
      <c r="B2902" s="113"/>
      <c r="C2902" s="114"/>
      <c r="D2902" s="114"/>
    </row>
    <row r="2903" spans="1:4">
      <c r="A2903" s="113"/>
      <c r="B2903" s="113"/>
      <c r="C2903" s="114"/>
      <c r="D2903" s="114"/>
    </row>
    <row r="2904" spans="1:4">
      <c r="A2904" s="113"/>
      <c r="B2904" s="113"/>
      <c r="C2904" s="114"/>
      <c r="D2904" s="114"/>
    </row>
    <row r="2905" spans="1:4">
      <c r="A2905" s="113"/>
      <c r="B2905" s="113"/>
      <c r="C2905" s="114"/>
      <c r="D2905" s="114"/>
    </row>
    <row r="2906" spans="1:4">
      <c r="A2906" s="113"/>
      <c r="B2906" s="113"/>
      <c r="C2906" s="114"/>
      <c r="D2906" s="114"/>
    </row>
    <row r="2907" spans="1:4">
      <c r="A2907" s="113"/>
      <c r="B2907" s="113"/>
      <c r="C2907" s="114"/>
      <c r="D2907" s="114"/>
    </row>
    <row r="2908" spans="1:4">
      <c r="A2908" s="113"/>
      <c r="B2908" s="113"/>
      <c r="C2908" s="114"/>
      <c r="D2908" s="114"/>
    </row>
    <row r="2909" spans="1:4">
      <c r="A2909" s="113"/>
      <c r="B2909" s="113"/>
      <c r="C2909" s="114"/>
      <c r="D2909" s="114"/>
    </row>
    <row r="2910" spans="1:4">
      <c r="A2910" s="113"/>
      <c r="B2910" s="113"/>
      <c r="C2910" s="114"/>
      <c r="D2910" s="114"/>
    </row>
    <row r="2911" spans="1:4">
      <c r="A2911" s="113"/>
      <c r="B2911" s="113"/>
      <c r="C2911" s="114"/>
      <c r="D2911" s="114"/>
    </row>
    <row r="2912" spans="1:4">
      <c r="A2912" s="113"/>
      <c r="B2912" s="113"/>
      <c r="C2912" s="114"/>
      <c r="D2912" s="114"/>
    </row>
    <row r="2913" spans="1:4">
      <c r="A2913" s="113"/>
      <c r="B2913" s="113"/>
      <c r="C2913" s="114"/>
      <c r="D2913" s="114"/>
    </row>
    <row r="2914" spans="1:4">
      <c r="A2914" s="113"/>
      <c r="B2914" s="113"/>
      <c r="C2914" s="114"/>
      <c r="D2914" s="114"/>
    </row>
    <row r="2915" spans="1:4">
      <c r="A2915" s="113"/>
      <c r="B2915" s="113"/>
      <c r="C2915" s="114"/>
      <c r="D2915" s="114"/>
    </row>
    <row r="2916" spans="1:4">
      <c r="A2916" s="113"/>
      <c r="B2916" s="113"/>
      <c r="C2916" s="114"/>
      <c r="D2916" s="114"/>
    </row>
    <row r="2917" spans="1:4">
      <c r="A2917" s="113"/>
      <c r="B2917" s="113"/>
      <c r="C2917" s="114"/>
      <c r="D2917" s="114"/>
    </row>
    <row r="2918" spans="1:4">
      <c r="A2918" s="113"/>
      <c r="B2918" s="113"/>
      <c r="C2918" s="114"/>
      <c r="D2918" s="114"/>
    </row>
    <row r="2919" spans="1:4">
      <c r="A2919" s="113"/>
      <c r="B2919" s="113"/>
      <c r="C2919" s="114"/>
      <c r="D2919" s="114"/>
    </row>
    <row r="2920" spans="1:4">
      <c r="A2920" s="113"/>
      <c r="B2920" s="113"/>
      <c r="C2920" s="114"/>
      <c r="D2920" s="114"/>
    </row>
    <row r="2921" spans="1:4">
      <c r="A2921" s="113"/>
      <c r="B2921" s="113"/>
      <c r="C2921" s="114"/>
      <c r="D2921" s="114"/>
    </row>
    <row r="2922" spans="1:4">
      <c r="A2922" s="113"/>
      <c r="B2922" s="113"/>
      <c r="C2922" s="114"/>
      <c r="D2922" s="114"/>
    </row>
    <row r="2923" spans="1:4">
      <c r="A2923" s="113"/>
      <c r="B2923" s="113"/>
      <c r="C2923" s="114"/>
      <c r="D2923" s="114"/>
    </row>
    <row r="2924" spans="1:4">
      <c r="A2924" s="113"/>
      <c r="B2924" s="113"/>
      <c r="C2924" s="114"/>
      <c r="D2924" s="114"/>
    </row>
    <row r="2925" spans="1:4">
      <c r="A2925" s="113"/>
      <c r="B2925" s="113"/>
      <c r="C2925" s="114"/>
      <c r="D2925" s="114"/>
    </row>
    <row r="2926" spans="1:4">
      <c r="A2926" s="113"/>
      <c r="B2926" s="113"/>
      <c r="C2926" s="114"/>
      <c r="D2926" s="114"/>
    </row>
    <row r="2927" spans="1:4">
      <c r="A2927" s="113"/>
      <c r="B2927" s="113"/>
      <c r="C2927" s="114"/>
      <c r="D2927" s="114"/>
    </row>
    <row r="2928" spans="1:4">
      <c r="A2928" s="113"/>
      <c r="B2928" s="113"/>
      <c r="C2928" s="114"/>
      <c r="D2928" s="114"/>
    </row>
    <row r="2929" spans="1:4">
      <c r="A2929" s="113"/>
      <c r="B2929" s="113"/>
      <c r="C2929" s="114"/>
      <c r="D2929" s="114"/>
    </row>
    <row r="2930" spans="1:4">
      <c r="A2930" s="113"/>
      <c r="B2930" s="113"/>
      <c r="C2930" s="114"/>
      <c r="D2930" s="114"/>
    </row>
    <row r="2931" spans="1:4">
      <c r="A2931" s="113"/>
      <c r="B2931" s="113"/>
      <c r="C2931" s="114"/>
      <c r="D2931" s="114"/>
    </row>
    <row r="2932" spans="1:4">
      <c r="A2932" s="113"/>
      <c r="B2932" s="113"/>
      <c r="C2932" s="114"/>
      <c r="D2932" s="114"/>
    </row>
    <row r="2933" spans="1:4">
      <c r="A2933" s="113"/>
      <c r="B2933" s="113"/>
      <c r="C2933" s="114"/>
      <c r="D2933" s="114"/>
    </row>
    <row r="2934" spans="1:4">
      <c r="A2934" s="113"/>
      <c r="B2934" s="113"/>
      <c r="C2934" s="114"/>
      <c r="D2934" s="114"/>
    </row>
    <row r="2935" spans="1:4">
      <c r="A2935" s="113"/>
      <c r="B2935" s="113"/>
      <c r="C2935" s="114"/>
      <c r="D2935" s="114"/>
    </row>
    <row r="2936" spans="1:4">
      <c r="A2936" s="113"/>
      <c r="B2936" s="113"/>
      <c r="C2936" s="114"/>
      <c r="D2936" s="114"/>
    </row>
    <row r="2937" spans="1:4">
      <c r="A2937" s="113"/>
      <c r="B2937" s="113"/>
      <c r="C2937" s="114"/>
      <c r="D2937" s="114"/>
    </row>
    <row r="2938" spans="1:4">
      <c r="A2938" s="113"/>
      <c r="B2938" s="113"/>
      <c r="C2938" s="114"/>
      <c r="D2938" s="114"/>
    </row>
    <row r="2939" spans="1:4">
      <c r="A2939" s="113"/>
      <c r="B2939" s="113"/>
      <c r="C2939" s="114"/>
      <c r="D2939" s="114"/>
    </row>
    <row r="2940" spans="1:4">
      <c r="A2940" s="113"/>
      <c r="B2940" s="113"/>
      <c r="C2940" s="114"/>
      <c r="D2940" s="114"/>
    </row>
    <row r="2941" spans="1:4">
      <c r="A2941" s="113"/>
      <c r="B2941" s="113"/>
      <c r="C2941" s="114"/>
      <c r="D2941" s="114"/>
    </row>
    <row r="2942" spans="1:4">
      <c r="A2942" s="113"/>
      <c r="B2942" s="113"/>
      <c r="C2942" s="114"/>
      <c r="D2942" s="114"/>
    </row>
    <row r="2943" spans="1:4">
      <c r="A2943" s="113"/>
      <c r="B2943" s="113"/>
      <c r="C2943" s="114"/>
      <c r="D2943" s="114"/>
    </row>
    <row r="2944" spans="1:4">
      <c r="A2944" s="113"/>
      <c r="B2944" s="113"/>
      <c r="C2944" s="114"/>
      <c r="D2944" s="114"/>
    </row>
    <row r="2945" spans="1:4">
      <c r="A2945" s="113"/>
      <c r="B2945" s="113"/>
      <c r="C2945" s="114"/>
      <c r="D2945" s="114"/>
    </row>
    <row r="2946" spans="1:4">
      <c r="A2946" s="113"/>
      <c r="B2946" s="113"/>
      <c r="C2946" s="114"/>
      <c r="D2946" s="114"/>
    </row>
    <row r="2947" spans="1:4">
      <c r="A2947" s="113"/>
      <c r="B2947" s="113"/>
      <c r="C2947" s="114"/>
      <c r="D2947" s="114"/>
    </row>
    <row r="2948" spans="1:4">
      <c r="A2948" s="113"/>
      <c r="B2948" s="113"/>
      <c r="C2948" s="114"/>
      <c r="D2948" s="114"/>
    </row>
    <row r="2949" spans="1:4">
      <c r="A2949" s="113"/>
      <c r="B2949" s="113"/>
      <c r="C2949" s="114"/>
      <c r="D2949" s="114"/>
    </row>
    <row r="2950" spans="1:4">
      <c r="A2950" s="113"/>
      <c r="B2950" s="113"/>
      <c r="C2950" s="114"/>
      <c r="D2950" s="114"/>
    </row>
    <row r="2951" spans="1:4">
      <c r="A2951" s="113"/>
      <c r="B2951" s="113"/>
      <c r="C2951" s="114"/>
      <c r="D2951" s="114"/>
    </row>
    <row r="2952" spans="1:4">
      <c r="A2952" s="113"/>
      <c r="B2952" s="113"/>
      <c r="C2952" s="114"/>
      <c r="D2952" s="114"/>
    </row>
    <row r="2953" spans="1:4">
      <c r="A2953" s="113"/>
      <c r="B2953" s="113"/>
      <c r="C2953" s="114"/>
      <c r="D2953" s="114"/>
    </row>
    <row r="2954" spans="1:4">
      <c r="A2954" s="113"/>
      <c r="B2954" s="113"/>
      <c r="C2954" s="114"/>
      <c r="D2954" s="114"/>
    </row>
    <row r="2955" spans="1:4">
      <c r="A2955" s="113"/>
      <c r="B2955" s="113"/>
      <c r="C2955" s="114"/>
      <c r="D2955" s="114"/>
    </row>
    <row r="2956" spans="1:4">
      <c r="A2956" s="113"/>
      <c r="B2956" s="113"/>
      <c r="C2956" s="114"/>
      <c r="D2956" s="114"/>
    </row>
    <row r="2957" spans="1:4">
      <c r="A2957" s="113"/>
      <c r="B2957" s="113"/>
      <c r="C2957" s="114"/>
      <c r="D2957" s="114"/>
    </row>
    <row r="2958" spans="1:4">
      <c r="A2958" s="113"/>
      <c r="B2958" s="113"/>
      <c r="C2958" s="114"/>
      <c r="D2958" s="114"/>
    </row>
    <row r="2959" spans="1:4">
      <c r="A2959" s="113"/>
      <c r="B2959" s="113"/>
      <c r="C2959" s="114"/>
      <c r="D2959" s="114"/>
    </row>
    <row r="2960" spans="1:4">
      <c r="A2960" s="113"/>
      <c r="B2960" s="113"/>
      <c r="C2960" s="114"/>
      <c r="D2960" s="114"/>
    </row>
    <row r="2961" spans="1:4">
      <c r="A2961" s="113"/>
      <c r="B2961" s="113"/>
      <c r="C2961" s="114"/>
      <c r="D2961" s="114"/>
    </row>
    <row r="2962" spans="1:4">
      <c r="A2962" s="113"/>
      <c r="B2962" s="113"/>
      <c r="C2962" s="114"/>
      <c r="D2962" s="114"/>
    </row>
    <row r="2963" spans="1:4">
      <c r="A2963" s="113"/>
      <c r="B2963" s="113"/>
      <c r="C2963" s="114"/>
      <c r="D2963" s="114"/>
    </row>
    <row r="2964" spans="1:4">
      <c r="A2964" s="113"/>
      <c r="B2964" s="113"/>
      <c r="C2964" s="114"/>
      <c r="D2964" s="114"/>
    </row>
    <row r="2965" spans="1:4">
      <c r="A2965" s="113"/>
      <c r="B2965" s="113"/>
      <c r="C2965" s="114"/>
      <c r="D2965" s="114"/>
    </row>
    <row r="2966" spans="1:4">
      <c r="A2966" s="113"/>
      <c r="B2966" s="113"/>
      <c r="C2966" s="114"/>
      <c r="D2966" s="114"/>
    </row>
    <row r="2967" spans="1:4">
      <c r="A2967" s="113"/>
      <c r="B2967" s="113"/>
      <c r="C2967" s="114"/>
      <c r="D2967" s="114"/>
    </row>
    <row r="2968" spans="1:4">
      <c r="A2968" s="113"/>
      <c r="B2968" s="113"/>
      <c r="C2968" s="114"/>
      <c r="D2968" s="114"/>
    </row>
    <row r="2969" spans="1:4">
      <c r="A2969" s="113"/>
      <c r="B2969" s="113"/>
      <c r="C2969" s="114"/>
      <c r="D2969" s="114"/>
    </row>
    <row r="2970" spans="1:4">
      <c r="A2970" s="113"/>
      <c r="B2970" s="113"/>
      <c r="C2970" s="114"/>
      <c r="D2970" s="114"/>
    </row>
    <row r="2971" spans="1:4">
      <c r="A2971" s="113"/>
      <c r="B2971" s="113"/>
      <c r="C2971" s="114"/>
      <c r="D2971" s="114"/>
    </row>
    <row r="2972" spans="1:4">
      <c r="A2972" s="113"/>
      <c r="B2972" s="113"/>
      <c r="C2972" s="114"/>
      <c r="D2972" s="114"/>
    </row>
    <row r="2973" spans="1:4">
      <c r="A2973" s="113"/>
      <c r="B2973" s="113"/>
      <c r="C2973" s="114"/>
      <c r="D2973" s="114"/>
    </row>
    <row r="2974" spans="1:4">
      <c r="A2974" s="113"/>
      <c r="B2974" s="113"/>
      <c r="C2974" s="114"/>
      <c r="D2974" s="114"/>
    </row>
    <row r="2975" spans="1:4">
      <c r="A2975" s="113"/>
      <c r="B2975" s="113"/>
      <c r="C2975" s="114"/>
      <c r="D2975" s="114"/>
    </row>
    <row r="2976" spans="1:4">
      <c r="A2976" s="113"/>
      <c r="B2976" s="113"/>
      <c r="C2976" s="114"/>
      <c r="D2976" s="114"/>
    </row>
    <row r="2977" spans="1:4">
      <c r="A2977" s="113"/>
      <c r="B2977" s="113"/>
      <c r="C2977" s="114"/>
      <c r="D2977" s="114"/>
    </row>
    <row r="2978" spans="1:4">
      <c r="A2978" s="113"/>
      <c r="B2978" s="113"/>
      <c r="C2978" s="114"/>
      <c r="D2978" s="114"/>
    </row>
    <row r="2979" spans="1:4">
      <c r="A2979" s="113"/>
      <c r="B2979" s="113"/>
      <c r="C2979" s="114"/>
      <c r="D2979" s="114"/>
    </row>
    <row r="2980" spans="1:4">
      <c r="A2980" s="113"/>
      <c r="B2980" s="113"/>
      <c r="C2980" s="114"/>
      <c r="D2980" s="114"/>
    </row>
    <row r="2981" spans="1:4">
      <c r="A2981" s="113"/>
      <c r="B2981" s="113"/>
      <c r="C2981" s="114"/>
      <c r="D2981" s="114"/>
    </row>
    <row r="2982" spans="1:4">
      <c r="A2982" s="113"/>
      <c r="B2982" s="113"/>
      <c r="C2982" s="114"/>
      <c r="D2982" s="114"/>
    </row>
    <row r="2983" spans="1:4">
      <c r="A2983" s="113"/>
      <c r="B2983" s="113"/>
      <c r="C2983" s="114"/>
      <c r="D2983" s="114"/>
    </row>
    <row r="2984" spans="1:4">
      <c r="A2984" s="113"/>
      <c r="B2984" s="113"/>
      <c r="C2984" s="114"/>
      <c r="D2984" s="114"/>
    </row>
    <row r="2985" spans="1:4">
      <c r="A2985" s="113"/>
      <c r="B2985" s="113"/>
      <c r="C2985" s="114"/>
      <c r="D2985" s="114"/>
    </row>
    <row r="2986" spans="1:4">
      <c r="A2986" s="113"/>
      <c r="B2986" s="113"/>
      <c r="C2986" s="114"/>
      <c r="D2986" s="114"/>
    </row>
    <row r="2987" spans="1:4">
      <c r="A2987" s="113"/>
      <c r="B2987" s="113"/>
      <c r="C2987" s="114"/>
      <c r="D2987" s="114"/>
    </row>
    <row r="2988" spans="1:4">
      <c r="A2988" s="113"/>
      <c r="B2988" s="113"/>
      <c r="C2988" s="114"/>
      <c r="D2988" s="114"/>
    </row>
    <row r="2989" spans="1:4">
      <c r="A2989" s="113"/>
      <c r="B2989" s="113"/>
      <c r="C2989" s="114"/>
      <c r="D2989" s="114"/>
    </row>
    <row r="2990" spans="1:4">
      <c r="A2990" s="113"/>
      <c r="B2990" s="113"/>
      <c r="C2990" s="114"/>
      <c r="D2990" s="114"/>
    </row>
    <row r="2991" spans="1:4">
      <c r="A2991" s="113"/>
      <c r="B2991" s="113"/>
      <c r="C2991" s="114"/>
      <c r="D2991" s="114"/>
    </row>
    <row r="2992" spans="1:4">
      <c r="A2992" s="113"/>
      <c r="B2992" s="113"/>
      <c r="C2992" s="114"/>
      <c r="D2992" s="114"/>
    </row>
    <row r="2993" spans="1:4">
      <c r="A2993" s="113"/>
      <c r="B2993" s="113"/>
      <c r="C2993" s="114"/>
      <c r="D2993" s="114"/>
    </row>
    <row r="2994" spans="1:4">
      <c r="A2994" s="113"/>
      <c r="B2994" s="113"/>
      <c r="C2994" s="114"/>
      <c r="D2994" s="114"/>
    </row>
    <row r="2995" spans="1:4">
      <c r="A2995" s="113"/>
      <c r="B2995" s="113"/>
      <c r="C2995" s="114"/>
      <c r="D2995" s="114"/>
    </row>
    <row r="2996" spans="1:4">
      <c r="A2996" s="113"/>
      <c r="B2996" s="113"/>
      <c r="C2996" s="114"/>
      <c r="D2996" s="114"/>
    </row>
    <row r="2997" spans="1:4">
      <c r="A2997" s="113"/>
      <c r="B2997" s="113"/>
      <c r="C2997" s="114"/>
      <c r="D2997" s="114"/>
    </row>
    <row r="2998" spans="1:4">
      <c r="A2998" s="113"/>
      <c r="B2998" s="113"/>
      <c r="C2998" s="114"/>
      <c r="D2998" s="114"/>
    </row>
    <row r="2999" spans="1:4">
      <c r="A2999" s="113"/>
      <c r="B2999" s="113"/>
      <c r="C2999" s="114"/>
      <c r="D2999" s="114"/>
    </row>
    <row r="3000" spans="1:4">
      <c r="A3000" s="113"/>
      <c r="B3000" s="113"/>
      <c r="C3000" s="114"/>
      <c r="D3000" s="114"/>
    </row>
    <row r="3001" spans="1:4">
      <c r="A3001" s="113"/>
      <c r="B3001" s="113"/>
      <c r="C3001" s="114"/>
      <c r="D3001" s="114"/>
    </row>
    <row r="3002" spans="1:4">
      <c r="A3002" s="113"/>
      <c r="B3002" s="113"/>
      <c r="C3002" s="114"/>
      <c r="D3002" s="114"/>
    </row>
    <row r="3003" spans="1:4">
      <c r="A3003" s="113"/>
      <c r="B3003" s="113"/>
      <c r="C3003" s="114"/>
      <c r="D3003" s="114"/>
    </row>
    <row r="3004" spans="1:4">
      <c r="A3004" s="113"/>
      <c r="B3004" s="113"/>
      <c r="C3004" s="114"/>
      <c r="D3004" s="114"/>
    </row>
    <row r="3005" spans="1:4">
      <c r="A3005" s="113"/>
      <c r="B3005" s="113"/>
      <c r="C3005" s="114"/>
      <c r="D3005" s="114"/>
    </row>
    <row r="3006" spans="1:4">
      <c r="A3006" s="113"/>
      <c r="B3006" s="113"/>
      <c r="C3006" s="114"/>
      <c r="D3006" s="114"/>
    </row>
    <row r="3007" spans="1:4">
      <c r="A3007" s="113"/>
      <c r="B3007" s="113"/>
      <c r="C3007" s="114"/>
      <c r="D3007" s="114"/>
    </row>
    <row r="3008" spans="1:4">
      <c r="A3008" s="113"/>
      <c r="B3008" s="113"/>
      <c r="C3008" s="114"/>
      <c r="D3008" s="114"/>
    </row>
    <row r="3009" spans="1:4">
      <c r="A3009" s="113"/>
      <c r="B3009" s="113"/>
      <c r="C3009" s="114"/>
      <c r="D3009" s="114"/>
    </row>
    <row r="3010" spans="1:4">
      <c r="A3010" s="113"/>
      <c r="B3010" s="113"/>
      <c r="C3010" s="114"/>
      <c r="D3010" s="114"/>
    </row>
    <row r="3011" spans="1:4">
      <c r="A3011" s="113"/>
      <c r="B3011" s="113"/>
      <c r="C3011" s="114"/>
      <c r="D3011" s="114"/>
    </row>
    <row r="3012" spans="1:4">
      <c r="A3012" s="113"/>
      <c r="B3012" s="113"/>
      <c r="C3012" s="114"/>
      <c r="D3012" s="114"/>
    </row>
    <row r="3013" spans="1:4">
      <c r="A3013" s="113"/>
      <c r="B3013" s="113"/>
      <c r="C3013" s="114"/>
      <c r="D3013" s="114"/>
    </row>
    <row r="3014" spans="1:4">
      <c r="A3014" s="113"/>
      <c r="B3014" s="113"/>
      <c r="C3014" s="114"/>
      <c r="D3014" s="114"/>
    </row>
    <row r="3015" spans="1:4">
      <c r="A3015" s="113"/>
      <c r="B3015" s="113"/>
      <c r="C3015" s="114"/>
      <c r="D3015" s="114"/>
    </row>
    <row r="3016" spans="1:4">
      <c r="A3016" s="113"/>
      <c r="B3016" s="113"/>
      <c r="C3016" s="114"/>
      <c r="D3016" s="114"/>
    </row>
    <row r="3017" spans="1:4">
      <c r="A3017" s="113"/>
      <c r="B3017" s="113"/>
      <c r="C3017" s="114"/>
      <c r="D3017" s="114"/>
    </row>
    <row r="3018" spans="1:4">
      <c r="A3018" s="113"/>
      <c r="B3018" s="113"/>
      <c r="C3018" s="114"/>
      <c r="D3018" s="114"/>
    </row>
    <row r="3019" spans="1:4">
      <c r="A3019" s="113"/>
      <c r="B3019" s="113"/>
      <c r="C3019" s="114"/>
      <c r="D3019" s="114"/>
    </row>
    <row r="3020" spans="1:4">
      <c r="A3020" s="113"/>
      <c r="B3020" s="113"/>
      <c r="C3020" s="114"/>
      <c r="D3020" s="114"/>
    </row>
    <row r="3021" spans="1:4">
      <c r="A3021" s="113"/>
      <c r="B3021" s="113"/>
      <c r="C3021" s="114"/>
      <c r="D3021" s="114"/>
    </row>
    <row r="3022" spans="1:4">
      <c r="A3022" s="113"/>
      <c r="B3022" s="113"/>
      <c r="C3022" s="114"/>
      <c r="D3022" s="114"/>
    </row>
    <row r="3023" spans="1:4">
      <c r="A3023" s="113"/>
      <c r="B3023" s="113"/>
      <c r="C3023" s="114"/>
      <c r="D3023" s="114"/>
    </row>
    <row r="3024" spans="1:4">
      <c r="A3024" s="113"/>
      <c r="B3024" s="113"/>
      <c r="C3024" s="114"/>
      <c r="D3024" s="114"/>
    </row>
    <row r="3025" spans="1:4">
      <c r="A3025" s="113"/>
      <c r="B3025" s="113"/>
      <c r="C3025" s="114"/>
      <c r="D3025" s="114"/>
    </row>
    <row r="3026" spans="1:4">
      <c r="A3026" s="113"/>
      <c r="B3026" s="113"/>
      <c r="C3026" s="114"/>
      <c r="D3026" s="114"/>
    </row>
    <row r="3027" spans="1:4">
      <c r="A3027" s="113"/>
      <c r="B3027" s="113"/>
      <c r="C3027" s="114"/>
      <c r="D3027" s="114"/>
    </row>
    <row r="3028" spans="1:4">
      <c r="A3028" s="113"/>
      <c r="B3028" s="113"/>
      <c r="C3028" s="114"/>
      <c r="D3028" s="114"/>
    </row>
    <row r="3029" spans="1:4">
      <c r="A3029" s="113"/>
      <c r="B3029" s="113"/>
      <c r="C3029" s="114"/>
      <c r="D3029" s="114"/>
    </row>
    <row r="3030" spans="1:4">
      <c r="A3030" s="113"/>
      <c r="B3030" s="113"/>
      <c r="C3030" s="114"/>
      <c r="D3030" s="114"/>
    </row>
    <row r="3031" spans="1:4">
      <c r="A3031" s="113"/>
      <c r="B3031" s="113"/>
      <c r="C3031" s="114"/>
      <c r="D3031" s="114"/>
    </row>
    <row r="3032" spans="1:4">
      <c r="A3032" s="113"/>
      <c r="B3032" s="113"/>
      <c r="C3032" s="114"/>
      <c r="D3032" s="114"/>
    </row>
    <row r="3033" spans="1:4">
      <c r="A3033" s="113"/>
      <c r="B3033" s="113"/>
      <c r="C3033" s="114"/>
      <c r="D3033" s="114"/>
    </row>
    <row r="3034" spans="1:4">
      <c r="A3034" s="113"/>
      <c r="B3034" s="113"/>
      <c r="C3034" s="114"/>
      <c r="D3034" s="114"/>
    </row>
    <row r="3035" spans="1:4">
      <c r="A3035" s="113"/>
      <c r="B3035" s="113"/>
      <c r="C3035" s="114"/>
      <c r="D3035" s="114"/>
    </row>
    <row r="3036" spans="1:4">
      <c r="A3036" s="113"/>
      <c r="B3036" s="113"/>
      <c r="C3036" s="114"/>
      <c r="D3036" s="114"/>
    </row>
    <row r="3037" spans="1:4">
      <c r="A3037" s="113"/>
      <c r="B3037" s="113"/>
      <c r="C3037" s="114"/>
      <c r="D3037" s="114"/>
    </row>
    <row r="3038" spans="1:4">
      <c r="A3038" s="113"/>
      <c r="B3038" s="113"/>
      <c r="C3038" s="114"/>
      <c r="D3038" s="114"/>
    </row>
    <row r="3039" spans="1:4">
      <c r="A3039" s="113"/>
      <c r="B3039" s="113"/>
      <c r="C3039" s="114"/>
      <c r="D3039" s="114"/>
    </row>
    <row r="3040" spans="1:4">
      <c r="A3040" s="113"/>
      <c r="B3040" s="113"/>
      <c r="C3040" s="114"/>
      <c r="D3040" s="114"/>
    </row>
    <row r="3041" spans="1:4">
      <c r="A3041" s="113"/>
      <c r="B3041" s="113"/>
      <c r="C3041" s="114"/>
      <c r="D3041" s="114"/>
    </row>
    <row r="3042" spans="1:4">
      <c r="A3042" s="113"/>
      <c r="B3042" s="113"/>
      <c r="C3042" s="114"/>
      <c r="D3042" s="114"/>
    </row>
    <row r="3043" spans="1:4">
      <c r="A3043" s="113"/>
      <c r="B3043" s="113"/>
      <c r="C3043" s="114"/>
      <c r="D3043" s="114"/>
    </row>
    <row r="3044" spans="1:4">
      <c r="A3044" s="113"/>
      <c r="B3044" s="113"/>
      <c r="C3044" s="114"/>
      <c r="D3044" s="114"/>
    </row>
    <row r="3045" spans="1:4">
      <c r="A3045" s="113"/>
      <c r="B3045" s="113"/>
      <c r="C3045" s="114"/>
      <c r="D3045" s="114"/>
    </row>
    <row r="3046" spans="1:4">
      <c r="A3046" s="113"/>
      <c r="B3046" s="113"/>
      <c r="C3046" s="114"/>
      <c r="D3046" s="114"/>
    </row>
    <row r="3047" spans="1:4">
      <c r="A3047" s="113"/>
      <c r="B3047" s="113"/>
      <c r="C3047" s="114"/>
      <c r="D3047" s="114"/>
    </row>
    <row r="3048" spans="1:4">
      <c r="A3048" s="113"/>
      <c r="B3048" s="113"/>
      <c r="C3048" s="114"/>
      <c r="D3048" s="114"/>
    </row>
    <row r="3049" spans="1:4">
      <c r="A3049" s="113"/>
      <c r="B3049" s="113"/>
      <c r="C3049" s="114"/>
      <c r="D3049" s="114"/>
    </row>
    <row r="3050" spans="1:4">
      <c r="A3050" s="113"/>
      <c r="B3050" s="113"/>
      <c r="C3050" s="114"/>
      <c r="D3050" s="114"/>
    </row>
    <row r="3051" spans="1:4">
      <c r="A3051" s="113"/>
      <c r="B3051" s="113"/>
      <c r="C3051" s="114"/>
      <c r="D3051" s="114"/>
    </row>
    <row r="3052" spans="1:4">
      <c r="A3052" s="113"/>
      <c r="B3052" s="113"/>
      <c r="C3052" s="114"/>
      <c r="D3052" s="114"/>
    </row>
    <row r="3053" spans="1:4">
      <c r="A3053" s="113"/>
      <c r="B3053" s="113"/>
      <c r="C3053" s="114"/>
      <c r="D3053" s="114"/>
    </row>
    <row r="3054" spans="1:4">
      <c r="A3054" s="113"/>
      <c r="B3054" s="113"/>
      <c r="C3054" s="114"/>
      <c r="D3054" s="114"/>
    </row>
    <row r="3055" spans="1:4">
      <c r="A3055" s="113"/>
      <c r="B3055" s="113"/>
      <c r="C3055" s="114"/>
      <c r="D3055" s="114"/>
    </row>
    <row r="3056" spans="1:4">
      <c r="A3056" s="113"/>
      <c r="B3056" s="113"/>
      <c r="C3056" s="114"/>
      <c r="D3056" s="114"/>
    </row>
    <row r="3057" spans="1:4">
      <c r="A3057" s="113"/>
      <c r="B3057" s="113"/>
      <c r="C3057" s="114"/>
      <c r="D3057" s="114"/>
    </row>
    <row r="3058" spans="1:4">
      <c r="A3058" s="113"/>
      <c r="B3058" s="113"/>
      <c r="C3058" s="114"/>
      <c r="D3058" s="114"/>
    </row>
    <row r="3059" spans="1:4">
      <c r="A3059" s="113"/>
      <c r="B3059" s="113"/>
      <c r="C3059" s="114"/>
      <c r="D3059" s="114"/>
    </row>
    <row r="3060" spans="1:4">
      <c r="A3060" s="113"/>
      <c r="B3060" s="113"/>
      <c r="C3060" s="114"/>
      <c r="D3060" s="114"/>
    </row>
    <row r="3061" spans="1:4">
      <c r="A3061" s="113"/>
      <c r="B3061" s="113"/>
      <c r="C3061" s="114"/>
      <c r="D3061" s="114"/>
    </row>
    <row r="3062" spans="1:4">
      <c r="A3062" s="113"/>
      <c r="B3062" s="113"/>
      <c r="C3062" s="114"/>
      <c r="D3062" s="114"/>
    </row>
    <row r="3063" spans="1:4">
      <c r="A3063" s="113"/>
      <c r="B3063" s="113"/>
      <c r="C3063" s="114"/>
      <c r="D3063" s="114"/>
    </row>
    <row r="3064" spans="1:4">
      <c r="A3064" s="113"/>
      <c r="B3064" s="113"/>
      <c r="C3064" s="114"/>
      <c r="D3064" s="114"/>
    </row>
    <row r="3065" spans="1:4">
      <c r="A3065" s="113"/>
      <c r="B3065" s="113"/>
      <c r="C3065" s="114"/>
      <c r="D3065" s="114"/>
    </row>
    <row r="3066" spans="1:4">
      <c r="A3066" s="113"/>
      <c r="B3066" s="113"/>
      <c r="C3066" s="114"/>
      <c r="D3066" s="114"/>
    </row>
    <row r="3067" spans="1:4">
      <c r="A3067" s="113"/>
      <c r="B3067" s="113"/>
      <c r="C3067" s="114"/>
      <c r="D3067" s="114"/>
    </row>
    <row r="3068" spans="1:4">
      <c r="A3068" s="113"/>
      <c r="B3068" s="113"/>
      <c r="C3068" s="114"/>
      <c r="D3068" s="114"/>
    </row>
    <row r="3069" spans="1:4">
      <c r="A3069" s="113"/>
      <c r="B3069" s="113"/>
      <c r="C3069" s="114"/>
      <c r="D3069" s="114"/>
    </row>
    <row r="3070" spans="1:4">
      <c r="A3070" s="113"/>
      <c r="B3070" s="113"/>
      <c r="C3070" s="114"/>
      <c r="D3070" s="114"/>
    </row>
    <row r="3071" spans="1:4">
      <c r="A3071" s="113"/>
      <c r="B3071" s="113"/>
      <c r="C3071" s="114"/>
      <c r="D3071" s="114"/>
    </row>
    <row r="3072" spans="1:4">
      <c r="A3072" s="113"/>
      <c r="B3072" s="113"/>
      <c r="C3072" s="114"/>
      <c r="D3072" s="114"/>
    </row>
    <row r="3073" spans="1:4">
      <c r="A3073" s="113"/>
      <c r="B3073" s="113"/>
      <c r="C3073" s="114"/>
      <c r="D3073" s="114"/>
    </row>
    <row r="3074" spans="1:4">
      <c r="A3074" s="113"/>
      <c r="B3074" s="113"/>
      <c r="C3074" s="114"/>
      <c r="D3074" s="114"/>
    </row>
    <row r="3075" spans="1:4">
      <c r="A3075" s="113"/>
      <c r="B3075" s="113"/>
      <c r="C3075" s="114"/>
      <c r="D3075" s="114"/>
    </row>
    <row r="3076" spans="1:4">
      <c r="A3076" s="113"/>
      <c r="B3076" s="113"/>
      <c r="C3076" s="114"/>
      <c r="D3076" s="114"/>
    </row>
    <row r="3077" spans="1:4">
      <c r="A3077" s="113"/>
      <c r="B3077" s="113"/>
      <c r="C3077" s="114"/>
      <c r="D3077" s="114"/>
    </row>
    <row r="3078" spans="1:4">
      <c r="A3078" s="113"/>
      <c r="B3078" s="113"/>
      <c r="C3078" s="114"/>
      <c r="D3078" s="114"/>
    </row>
    <row r="3079" spans="1:4">
      <c r="A3079" s="113"/>
      <c r="B3079" s="113"/>
      <c r="C3079" s="114"/>
      <c r="D3079" s="114"/>
    </row>
    <row r="3080" spans="1:4">
      <c r="A3080" s="113"/>
      <c r="B3080" s="113"/>
      <c r="C3080" s="114"/>
      <c r="D3080" s="114"/>
    </row>
    <row r="3081" spans="1:4">
      <c r="A3081" s="113"/>
      <c r="B3081" s="113"/>
      <c r="C3081" s="114"/>
      <c r="D3081" s="114"/>
    </row>
    <row r="3082" spans="1:4">
      <c r="A3082" s="113"/>
      <c r="B3082" s="113"/>
      <c r="C3082" s="114"/>
      <c r="D3082" s="114"/>
    </row>
    <row r="3083" spans="1:4">
      <c r="A3083" s="113"/>
      <c r="B3083" s="113"/>
      <c r="C3083" s="114"/>
      <c r="D3083" s="114"/>
    </row>
    <row r="3084" spans="1:4">
      <c r="A3084" s="113"/>
      <c r="B3084" s="113"/>
      <c r="C3084" s="114"/>
      <c r="D3084" s="114"/>
    </row>
    <row r="3085" spans="1:4">
      <c r="A3085" s="113"/>
      <c r="B3085" s="113"/>
      <c r="C3085" s="114"/>
      <c r="D3085" s="114"/>
    </row>
    <row r="3086" spans="1:4">
      <c r="A3086" s="113"/>
      <c r="B3086" s="113"/>
      <c r="C3086" s="114"/>
      <c r="D3086" s="114"/>
    </row>
    <row r="3087" spans="1:4">
      <c r="A3087" s="113"/>
      <c r="B3087" s="113"/>
      <c r="C3087" s="114"/>
      <c r="D3087" s="114"/>
    </row>
    <row r="3088" spans="1:4">
      <c r="A3088" s="113"/>
      <c r="B3088" s="113"/>
      <c r="C3088" s="114"/>
      <c r="D3088" s="114"/>
    </row>
    <row r="3089" spans="1:4">
      <c r="A3089" s="113"/>
      <c r="B3089" s="113"/>
      <c r="C3089" s="114"/>
      <c r="D3089" s="114"/>
    </row>
    <row r="3090" spans="1:4">
      <c r="A3090" s="113"/>
      <c r="B3090" s="113"/>
      <c r="C3090" s="114"/>
      <c r="D3090" s="114"/>
    </row>
    <row r="3091" spans="1:4">
      <c r="A3091" s="113"/>
      <c r="B3091" s="113"/>
      <c r="C3091" s="114"/>
      <c r="D3091" s="114"/>
    </row>
    <row r="3092" spans="1:4">
      <c r="A3092" s="113"/>
      <c r="B3092" s="113"/>
      <c r="C3092" s="114"/>
      <c r="D3092" s="114"/>
    </row>
    <row r="3093" spans="1:4">
      <c r="A3093" s="113"/>
      <c r="B3093" s="113"/>
      <c r="C3093" s="114"/>
      <c r="D3093" s="114"/>
    </row>
    <row r="3094" spans="1:4">
      <c r="A3094" s="113"/>
      <c r="B3094" s="113"/>
      <c r="C3094" s="114"/>
      <c r="D3094" s="114"/>
    </row>
    <row r="3095" spans="1:4">
      <c r="A3095" s="113"/>
      <c r="B3095" s="113"/>
      <c r="C3095" s="114"/>
      <c r="D3095" s="114"/>
    </row>
    <row r="3096" spans="1:4">
      <c r="A3096" s="113"/>
      <c r="B3096" s="113"/>
      <c r="C3096" s="114"/>
      <c r="D3096" s="114"/>
    </row>
    <row r="3097" spans="1:4">
      <c r="A3097" s="113"/>
      <c r="B3097" s="113"/>
      <c r="C3097" s="114"/>
      <c r="D3097" s="114"/>
    </row>
    <row r="3098" spans="1:4">
      <c r="A3098" s="113"/>
      <c r="B3098" s="113"/>
      <c r="C3098" s="114"/>
      <c r="D3098" s="114"/>
    </row>
    <row r="3099" spans="1:4">
      <c r="A3099" s="113"/>
      <c r="B3099" s="113"/>
      <c r="C3099" s="114"/>
      <c r="D3099" s="114"/>
    </row>
    <row r="3100" spans="1:4">
      <c r="A3100" s="113"/>
      <c r="B3100" s="113"/>
      <c r="C3100" s="114"/>
      <c r="D3100" s="114"/>
    </row>
    <row r="3101" spans="1:4">
      <c r="A3101" s="113"/>
      <c r="B3101" s="113"/>
      <c r="C3101" s="114"/>
      <c r="D3101" s="114"/>
    </row>
    <row r="3102" spans="1:4">
      <c r="A3102" s="113"/>
      <c r="B3102" s="113"/>
      <c r="C3102" s="114"/>
      <c r="D3102" s="114"/>
    </row>
    <row r="3103" spans="1:4">
      <c r="A3103" s="113"/>
      <c r="B3103" s="113"/>
      <c r="C3103" s="114"/>
      <c r="D3103" s="114"/>
    </row>
    <row r="3104" spans="1:4">
      <c r="A3104" s="113"/>
      <c r="B3104" s="113"/>
      <c r="C3104" s="114"/>
      <c r="D3104" s="114"/>
    </row>
    <row r="3105" spans="1:4">
      <c r="A3105" s="113"/>
      <c r="B3105" s="113"/>
      <c r="C3105" s="114"/>
      <c r="D3105" s="114"/>
    </row>
    <row r="3106" spans="1:4">
      <c r="A3106" s="113"/>
      <c r="B3106" s="113"/>
      <c r="C3106" s="114"/>
      <c r="D3106" s="114"/>
    </row>
    <row r="3107" spans="1:4">
      <c r="A3107" s="113"/>
      <c r="B3107" s="113"/>
      <c r="C3107" s="114"/>
      <c r="D3107" s="114"/>
    </row>
    <row r="3108" spans="1:4">
      <c r="A3108" s="113"/>
      <c r="B3108" s="113"/>
      <c r="C3108" s="114"/>
      <c r="D3108" s="114"/>
    </row>
    <row r="3109" spans="1:4">
      <c r="A3109" s="113"/>
      <c r="B3109" s="113"/>
      <c r="C3109" s="114"/>
      <c r="D3109" s="114"/>
    </row>
    <row r="3110" spans="1:4">
      <c r="A3110" s="113"/>
      <c r="B3110" s="113"/>
      <c r="C3110" s="114"/>
      <c r="D3110" s="114"/>
    </row>
    <row r="3111" spans="1:4">
      <c r="A3111" s="113"/>
      <c r="B3111" s="113"/>
      <c r="C3111" s="114"/>
      <c r="D3111" s="114"/>
    </row>
    <row r="3112" spans="1:4">
      <c r="A3112" s="113"/>
      <c r="B3112" s="113"/>
      <c r="C3112" s="114"/>
      <c r="D3112" s="114"/>
    </row>
    <row r="3113" spans="1:4">
      <c r="A3113" s="113"/>
      <c r="B3113" s="113"/>
      <c r="C3113" s="114"/>
      <c r="D3113" s="114"/>
    </row>
    <row r="3114" spans="1:4">
      <c r="A3114" s="113"/>
      <c r="B3114" s="113"/>
      <c r="C3114" s="114"/>
      <c r="D3114" s="114"/>
    </row>
    <row r="3115" spans="1:4">
      <c r="A3115" s="113"/>
      <c r="B3115" s="113"/>
      <c r="C3115" s="114"/>
      <c r="D3115" s="114"/>
    </row>
    <row r="3116" spans="1:4">
      <c r="A3116" s="113"/>
      <c r="B3116" s="113"/>
      <c r="C3116" s="114"/>
      <c r="D3116" s="114"/>
    </row>
    <row r="3117" spans="1:4">
      <c r="A3117" s="113"/>
      <c r="B3117" s="113"/>
      <c r="C3117" s="114"/>
      <c r="D3117" s="114"/>
    </row>
    <row r="3118" spans="1:4">
      <c r="A3118" s="113"/>
      <c r="B3118" s="113"/>
      <c r="C3118" s="114"/>
      <c r="D3118" s="114"/>
    </row>
    <row r="3119" spans="1:4">
      <c r="A3119" s="113"/>
      <c r="B3119" s="113"/>
      <c r="C3119" s="114"/>
      <c r="D3119" s="114"/>
    </row>
    <row r="3120" spans="1:4">
      <c r="A3120" s="113"/>
      <c r="B3120" s="113"/>
      <c r="C3120" s="114"/>
      <c r="D3120" s="114"/>
    </row>
    <row r="3121" spans="1:4">
      <c r="A3121" s="113"/>
      <c r="B3121" s="113"/>
      <c r="C3121" s="114"/>
      <c r="D3121" s="114"/>
    </row>
    <row r="3122" spans="1:4">
      <c r="A3122" s="113"/>
      <c r="B3122" s="113"/>
      <c r="C3122" s="114"/>
      <c r="D3122" s="114"/>
    </row>
    <row r="3123" spans="1:4">
      <c r="A3123" s="113"/>
      <c r="B3123" s="113"/>
      <c r="C3123" s="114"/>
      <c r="D3123" s="114"/>
    </row>
    <row r="3124" spans="1:4">
      <c r="A3124" s="113"/>
      <c r="B3124" s="113"/>
      <c r="C3124" s="114"/>
      <c r="D3124" s="114"/>
    </row>
    <row r="3125" spans="1:4">
      <c r="A3125" s="113"/>
      <c r="B3125" s="113"/>
      <c r="C3125" s="114"/>
      <c r="D3125" s="114"/>
    </row>
    <row r="3126" spans="1:4">
      <c r="A3126" s="113"/>
      <c r="B3126" s="113"/>
      <c r="C3126" s="114"/>
      <c r="D3126" s="114"/>
    </row>
    <row r="3127" spans="1:4">
      <c r="A3127" s="113"/>
      <c r="B3127" s="113"/>
      <c r="C3127" s="114"/>
      <c r="D3127" s="114"/>
    </row>
    <row r="3128" spans="1:4">
      <c r="A3128" s="113"/>
      <c r="B3128" s="113"/>
      <c r="C3128" s="114"/>
      <c r="D3128" s="114"/>
    </row>
    <row r="3129" spans="1:4">
      <c r="A3129" s="113"/>
      <c r="B3129" s="113"/>
      <c r="C3129" s="114"/>
      <c r="D3129" s="114"/>
    </row>
    <row r="3130" spans="1:4">
      <c r="A3130" s="113"/>
      <c r="B3130" s="113"/>
      <c r="C3130" s="114"/>
      <c r="D3130" s="114"/>
    </row>
    <row r="3131" spans="1:4">
      <c r="A3131" s="113"/>
      <c r="B3131" s="113"/>
      <c r="C3131" s="114"/>
      <c r="D3131" s="114"/>
    </row>
    <row r="3132" spans="1:4">
      <c r="A3132" s="113"/>
      <c r="B3132" s="113"/>
      <c r="C3132" s="114"/>
      <c r="D3132" s="114"/>
    </row>
    <row r="3133" spans="1:4">
      <c r="A3133" s="113"/>
      <c r="B3133" s="113"/>
      <c r="C3133" s="114"/>
      <c r="D3133" s="114"/>
    </row>
    <row r="3134" spans="1:4">
      <c r="A3134" s="113"/>
      <c r="B3134" s="113"/>
      <c r="C3134" s="114"/>
      <c r="D3134" s="114"/>
    </row>
    <row r="3135" spans="1:4">
      <c r="A3135" s="113"/>
      <c r="B3135" s="113"/>
      <c r="C3135" s="114"/>
      <c r="D3135" s="114"/>
    </row>
    <row r="3136" spans="1:4">
      <c r="A3136" s="113"/>
      <c r="B3136" s="113"/>
      <c r="C3136" s="114"/>
      <c r="D3136" s="114"/>
    </row>
    <row r="3137" spans="1:4">
      <c r="A3137" s="113"/>
      <c r="B3137" s="113"/>
      <c r="C3137" s="114"/>
      <c r="D3137" s="114"/>
    </row>
    <row r="3138" spans="1:4">
      <c r="A3138" s="113"/>
      <c r="B3138" s="113"/>
      <c r="C3138" s="114"/>
      <c r="D3138" s="114"/>
    </row>
    <row r="3139" spans="1:4">
      <c r="A3139" s="113"/>
      <c r="B3139" s="113"/>
      <c r="C3139" s="114"/>
      <c r="D3139" s="114"/>
    </row>
    <row r="3140" spans="1:4">
      <c r="A3140" s="113"/>
      <c r="B3140" s="113"/>
      <c r="C3140" s="114"/>
      <c r="D3140" s="114"/>
    </row>
    <row r="3141" spans="1:4">
      <c r="A3141" s="113"/>
      <c r="B3141" s="113"/>
      <c r="C3141" s="114"/>
      <c r="D3141" s="114"/>
    </row>
    <row r="3142" spans="1:4">
      <c r="A3142" s="113"/>
      <c r="B3142" s="113"/>
      <c r="C3142" s="114"/>
      <c r="D3142" s="114"/>
    </row>
    <row r="3143" spans="1:4">
      <c r="A3143" s="113"/>
      <c r="B3143" s="113"/>
      <c r="C3143" s="114"/>
      <c r="D3143" s="114"/>
    </row>
    <row r="3144" spans="1:4">
      <c r="A3144" s="113"/>
      <c r="B3144" s="113"/>
      <c r="C3144" s="114"/>
      <c r="D3144" s="114"/>
    </row>
    <row r="3145" spans="1:4">
      <c r="A3145" s="113"/>
      <c r="B3145" s="113"/>
      <c r="C3145" s="114"/>
      <c r="D3145" s="114"/>
    </row>
    <row r="3146" spans="1:4">
      <c r="A3146" s="113"/>
      <c r="B3146" s="113"/>
      <c r="C3146" s="114"/>
      <c r="D3146" s="114"/>
    </row>
    <row r="3147" spans="1:4">
      <c r="A3147" s="113"/>
      <c r="B3147" s="113"/>
      <c r="C3147" s="114"/>
      <c r="D3147" s="114"/>
    </row>
    <row r="3148" spans="1:4">
      <c r="A3148" s="113"/>
      <c r="B3148" s="113"/>
      <c r="C3148" s="114"/>
      <c r="D3148" s="114"/>
    </row>
    <row r="3149" spans="1:4">
      <c r="A3149" s="113"/>
      <c r="B3149" s="113"/>
      <c r="C3149" s="114"/>
      <c r="D3149" s="114"/>
    </row>
    <row r="3150" spans="1:4">
      <c r="A3150" s="113"/>
      <c r="B3150" s="113"/>
      <c r="C3150" s="114"/>
      <c r="D3150" s="114"/>
    </row>
    <row r="3151" spans="1:4">
      <c r="A3151" s="113"/>
      <c r="B3151" s="113"/>
      <c r="C3151" s="114"/>
      <c r="D3151" s="114"/>
    </row>
    <row r="3152" spans="1:4">
      <c r="A3152" s="113"/>
      <c r="B3152" s="113"/>
      <c r="C3152" s="114"/>
      <c r="D3152" s="114"/>
    </row>
    <row r="3153" spans="1:4">
      <c r="A3153" s="113"/>
      <c r="B3153" s="113"/>
      <c r="C3153" s="114"/>
      <c r="D3153" s="114"/>
    </row>
    <row r="3154" spans="1:4">
      <c r="A3154" s="113"/>
      <c r="B3154" s="113"/>
      <c r="C3154" s="114"/>
      <c r="D3154" s="114"/>
    </row>
    <row r="3155" spans="1:4">
      <c r="A3155" s="113"/>
      <c r="B3155" s="113"/>
      <c r="C3155" s="114"/>
      <c r="D3155" s="114"/>
    </row>
    <row r="3156" spans="1:4">
      <c r="A3156" s="113"/>
      <c r="B3156" s="113"/>
      <c r="C3156" s="114"/>
      <c r="D3156" s="114"/>
    </row>
    <row r="3157" spans="1:4">
      <c r="A3157" s="113"/>
      <c r="B3157" s="113"/>
      <c r="C3157" s="114"/>
      <c r="D3157" s="114"/>
    </row>
    <row r="3158" spans="1:4">
      <c r="A3158" s="113"/>
      <c r="B3158" s="113"/>
      <c r="C3158" s="114"/>
      <c r="D3158" s="114"/>
    </row>
    <row r="3159" spans="1:4">
      <c r="A3159" s="113"/>
      <c r="B3159" s="113"/>
      <c r="C3159" s="114"/>
      <c r="D3159" s="114"/>
    </row>
    <row r="3160" spans="1:4">
      <c r="A3160" s="113"/>
      <c r="B3160" s="113"/>
      <c r="C3160" s="114"/>
      <c r="D3160" s="114"/>
    </row>
    <row r="3161" spans="1:4">
      <c r="A3161" s="113"/>
      <c r="B3161" s="113"/>
      <c r="C3161" s="114"/>
      <c r="D3161" s="114"/>
    </row>
    <row r="3162" spans="1:4">
      <c r="A3162" s="113"/>
      <c r="B3162" s="113"/>
      <c r="C3162" s="114"/>
      <c r="D3162" s="114"/>
    </row>
    <row r="3163" spans="1:4">
      <c r="A3163" s="113"/>
      <c r="B3163" s="113"/>
      <c r="C3163" s="114"/>
      <c r="D3163" s="114"/>
    </row>
    <row r="3164" spans="1:4">
      <c r="A3164" s="113"/>
      <c r="B3164" s="113"/>
      <c r="C3164" s="114"/>
      <c r="D3164" s="114"/>
    </row>
    <row r="3165" spans="1:4">
      <c r="A3165" s="113"/>
      <c r="B3165" s="113"/>
      <c r="C3165" s="114"/>
      <c r="D3165" s="114"/>
    </row>
    <row r="3166" spans="1:4">
      <c r="A3166" s="113"/>
      <c r="B3166" s="113"/>
      <c r="C3166" s="114"/>
      <c r="D3166" s="114"/>
    </row>
    <row r="3167" spans="1:4">
      <c r="A3167" s="113"/>
      <c r="B3167" s="113"/>
      <c r="C3167" s="114"/>
      <c r="D3167" s="114"/>
    </row>
    <row r="3168" spans="1:4">
      <c r="A3168" s="113"/>
      <c r="B3168" s="113"/>
      <c r="C3168" s="114"/>
      <c r="D3168" s="114"/>
    </row>
    <row r="3169" spans="1:4">
      <c r="A3169" s="113"/>
      <c r="B3169" s="113"/>
      <c r="C3169" s="114"/>
      <c r="D3169" s="114"/>
    </row>
    <row r="3170" spans="1:4">
      <c r="A3170" s="113"/>
      <c r="B3170" s="113"/>
      <c r="C3170" s="114"/>
      <c r="D3170" s="114"/>
    </row>
    <row r="3171" spans="1:4">
      <c r="A3171" s="113"/>
      <c r="B3171" s="113"/>
      <c r="C3171" s="114"/>
      <c r="D3171" s="114"/>
    </row>
    <row r="3172" spans="1:4">
      <c r="A3172" s="113"/>
      <c r="B3172" s="113"/>
      <c r="C3172" s="114"/>
      <c r="D3172" s="114"/>
    </row>
    <row r="3173" spans="1:4">
      <c r="A3173" s="113"/>
      <c r="B3173" s="113"/>
      <c r="C3173" s="114"/>
      <c r="D3173" s="114"/>
    </row>
    <row r="3174" spans="1:4">
      <c r="A3174" s="113"/>
      <c r="B3174" s="113"/>
      <c r="C3174" s="114"/>
      <c r="D3174" s="114"/>
    </row>
    <row r="3175" spans="1:4">
      <c r="A3175" s="113"/>
      <c r="B3175" s="113"/>
      <c r="C3175" s="114"/>
      <c r="D3175" s="114"/>
    </row>
    <row r="3176" spans="1:4">
      <c r="A3176" s="113"/>
      <c r="B3176" s="113"/>
      <c r="C3176" s="114"/>
      <c r="D3176" s="114"/>
    </row>
    <row r="3177" spans="1:4">
      <c r="A3177" s="113"/>
      <c r="B3177" s="113"/>
      <c r="C3177" s="114"/>
      <c r="D3177" s="114"/>
    </row>
    <row r="3178" spans="1:4">
      <c r="A3178" s="113"/>
      <c r="B3178" s="113"/>
      <c r="C3178" s="114"/>
      <c r="D3178" s="114"/>
    </row>
    <row r="3179" spans="1:4">
      <c r="A3179" s="113"/>
      <c r="B3179" s="113"/>
      <c r="C3179" s="114"/>
      <c r="D3179" s="114"/>
    </row>
    <row r="3180" spans="1:4">
      <c r="A3180" s="113"/>
      <c r="B3180" s="113"/>
      <c r="C3180" s="114"/>
      <c r="D3180" s="114"/>
    </row>
    <row r="3181" spans="1:4">
      <c r="A3181" s="113"/>
      <c r="B3181" s="113"/>
      <c r="C3181" s="114"/>
      <c r="D3181" s="114"/>
    </row>
    <row r="3182" spans="1:4">
      <c r="A3182" s="113"/>
      <c r="B3182" s="113"/>
      <c r="C3182" s="114"/>
      <c r="D3182" s="114"/>
    </row>
    <row r="3183" spans="1:4">
      <c r="A3183" s="113"/>
      <c r="B3183" s="113"/>
      <c r="C3183" s="114"/>
      <c r="D3183" s="114"/>
    </row>
    <row r="3184" spans="1:4">
      <c r="A3184" s="113"/>
      <c r="B3184" s="113"/>
      <c r="C3184" s="114"/>
      <c r="D3184" s="114"/>
    </row>
    <row r="3185" spans="1:4">
      <c r="A3185" s="113"/>
      <c r="B3185" s="113"/>
      <c r="C3185" s="114"/>
      <c r="D3185" s="114"/>
    </row>
    <row r="3186" spans="1:4">
      <c r="A3186" s="113"/>
      <c r="B3186" s="113"/>
      <c r="C3186" s="114"/>
      <c r="D3186" s="114"/>
    </row>
    <row r="3187" spans="1:4">
      <c r="A3187" s="113"/>
      <c r="B3187" s="113"/>
      <c r="C3187" s="114"/>
      <c r="D3187" s="114"/>
    </row>
    <row r="3188" spans="1:4">
      <c r="A3188" s="113"/>
      <c r="B3188" s="113"/>
      <c r="C3188" s="114"/>
      <c r="D3188" s="114"/>
    </row>
    <row r="3189" spans="1:4">
      <c r="A3189" s="113"/>
      <c r="B3189" s="113"/>
      <c r="C3189" s="114"/>
      <c r="D3189" s="114"/>
    </row>
    <row r="3190" spans="1:4">
      <c r="A3190" s="113"/>
      <c r="B3190" s="113"/>
      <c r="C3190" s="114"/>
      <c r="D3190" s="114"/>
    </row>
    <row r="3191" spans="1:4">
      <c r="A3191" s="113"/>
      <c r="B3191" s="113"/>
      <c r="C3191" s="114"/>
      <c r="D3191" s="114"/>
    </row>
    <row r="3192" spans="1:4">
      <c r="A3192" s="113"/>
      <c r="B3192" s="113"/>
      <c r="C3192" s="114"/>
      <c r="D3192" s="114"/>
    </row>
    <row r="3193" spans="1:4">
      <c r="A3193" s="113"/>
      <c r="B3193" s="113"/>
      <c r="C3193" s="114"/>
      <c r="D3193" s="114"/>
    </row>
    <row r="3194" spans="1:4">
      <c r="A3194" s="113"/>
      <c r="B3194" s="113"/>
      <c r="C3194" s="114"/>
      <c r="D3194" s="114"/>
    </row>
    <row r="3195" spans="1:4">
      <c r="A3195" s="113"/>
      <c r="B3195" s="113"/>
      <c r="C3195" s="114"/>
      <c r="D3195" s="114"/>
    </row>
    <row r="3196" spans="1:4">
      <c r="A3196" s="113"/>
      <c r="B3196" s="113"/>
      <c r="C3196" s="114"/>
      <c r="D3196" s="114"/>
    </row>
    <row r="3197" spans="1:4">
      <c r="A3197" s="113"/>
      <c r="B3197" s="113"/>
      <c r="C3197" s="114"/>
      <c r="D3197" s="114"/>
    </row>
    <row r="3198" spans="1:4">
      <c r="A3198" s="113"/>
      <c r="B3198" s="113"/>
      <c r="C3198" s="114"/>
      <c r="D3198" s="114"/>
    </row>
    <row r="3199" spans="1:4">
      <c r="A3199" s="113"/>
      <c r="B3199" s="113"/>
      <c r="C3199" s="114"/>
      <c r="D3199" s="114"/>
    </row>
    <row r="3200" spans="1:4">
      <c r="A3200" s="113"/>
      <c r="B3200" s="113"/>
      <c r="C3200" s="114"/>
      <c r="D3200" s="114"/>
    </row>
    <row r="3201" spans="1:4">
      <c r="A3201" s="113"/>
      <c r="B3201" s="113"/>
      <c r="C3201" s="114"/>
      <c r="D3201" s="114"/>
    </row>
    <row r="3202" spans="1:4">
      <c r="A3202" s="113"/>
      <c r="B3202" s="113"/>
      <c r="C3202" s="114"/>
      <c r="D3202" s="114"/>
    </row>
    <row r="3203" spans="1:4">
      <c r="A3203" s="113"/>
      <c r="B3203" s="113"/>
      <c r="C3203" s="114"/>
      <c r="D3203" s="114"/>
    </row>
    <row r="3204" spans="1:4">
      <c r="A3204" s="113"/>
      <c r="B3204" s="113"/>
      <c r="C3204" s="114"/>
      <c r="D3204" s="114"/>
    </row>
    <row r="3205" spans="1:4">
      <c r="A3205" s="113"/>
      <c r="B3205" s="113"/>
      <c r="C3205" s="114"/>
      <c r="D3205" s="114"/>
    </row>
    <row r="3206" spans="1:4">
      <c r="A3206" s="113"/>
      <c r="B3206" s="113"/>
      <c r="C3206" s="114"/>
      <c r="D3206" s="114"/>
    </row>
    <row r="3207" spans="1:4">
      <c r="A3207" s="113"/>
      <c r="B3207" s="113"/>
      <c r="C3207" s="114"/>
      <c r="D3207" s="114"/>
    </row>
    <row r="3208" spans="1:4">
      <c r="A3208" s="113"/>
      <c r="B3208" s="113"/>
      <c r="C3208" s="114"/>
      <c r="D3208" s="114"/>
    </row>
    <row r="3209" spans="1:4">
      <c r="A3209" s="113"/>
      <c r="B3209" s="113"/>
      <c r="C3209" s="114"/>
      <c r="D3209" s="114"/>
    </row>
    <row r="3210" spans="1:4">
      <c r="A3210" s="113"/>
      <c r="B3210" s="113"/>
      <c r="C3210" s="114"/>
      <c r="D3210" s="114"/>
    </row>
    <row r="3211" spans="1:4">
      <c r="A3211" s="113"/>
      <c r="B3211" s="113"/>
      <c r="C3211" s="114"/>
      <c r="D3211" s="114"/>
    </row>
    <row r="3212" spans="1:4">
      <c r="A3212" s="113"/>
      <c r="B3212" s="113"/>
      <c r="C3212" s="114"/>
      <c r="D3212" s="114"/>
    </row>
    <row r="3213" spans="1:4">
      <c r="A3213" s="113"/>
      <c r="B3213" s="113"/>
      <c r="C3213" s="114"/>
      <c r="D3213" s="114"/>
    </row>
    <row r="3214" spans="1:4">
      <c r="A3214" s="113"/>
      <c r="B3214" s="113"/>
      <c r="C3214" s="114"/>
      <c r="D3214" s="114"/>
    </row>
    <row r="3215" spans="1:4">
      <c r="A3215" s="113"/>
      <c r="B3215" s="113"/>
      <c r="C3215" s="114"/>
      <c r="D3215" s="114"/>
    </row>
    <row r="3216" spans="1:4">
      <c r="A3216" s="113"/>
      <c r="B3216" s="113"/>
      <c r="C3216" s="114"/>
      <c r="D3216" s="114"/>
    </row>
    <row r="3217" spans="1:4">
      <c r="A3217" s="113"/>
      <c r="B3217" s="113"/>
      <c r="C3217" s="114"/>
      <c r="D3217" s="114"/>
    </row>
    <row r="3218" spans="1:4">
      <c r="A3218" s="113"/>
      <c r="B3218" s="113"/>
      <c r="C3218" s="114"/>
      <c r="D3218" s="114"/>
    </row>
    <row r="3219" spans="1:4">
      <c r="A3219" s="113"/>
      <c r="B3219" s="113"/>
      <c r="C3219" s="114"/>
      <c r="D3219" s="114"/>
    </row>
    <row r="3220" spans="1:4">
      <c r="A3220" s="113"/>
      <c r="B3220" s="113"/>
      <c r="C3220" s="114"/>
      <c r="D3220" s="114"/>
    </row>
    <row r="3221" spans="1:4">
      <c r="A3221" s="113"/>
      <c r="B3221" s="113"/>
      <c r="C3221" s="114"/>
      <c r="D3221" s="114"/>
    </row>
    <row r="3222" spans="1:4">
      <c r="A3222" s="113"/>
      <c r="B3222" s="113"/>
      <c r="C3222" s="114"/>
      <c r="D3222" s="114"/>
    </row>
    <row r="3223" spans="1:4">
      <c r="A3223" s="113"/>
      <c r="B3223" s="113"/>
      <c r="C3223" s="114"/>
      <c r="D3223" s="114"/>
    </row>
    <row r="3224" spans="1:4">
      <c r="A3224" s="113"/>
      <c r="B3224" s="113"/>
      <c r="C3224" s="114"/>
      <c r="D3224" s="114"/>
    </row>
    <row r="3225" spans="1:4">
      <c r="A3225" s="113"/>
      <c r="B3225" s="113"/>
      <c r="C3225" s="114"/>
      <c r="D3225" s="114"/>
    </row>
    <row r="3226" spans="1:4">
      <c r="A3226" s="113"/>
      <c r="B3226" s="113"/>
      <c r="C3226" s="114"/>
      <c r="D3226" s="114"/>
    </row>
    <row r="3227" spans="1:4">
      <c r="A3227" s="113"/>
      <c r="B3227" s="113"/>
      <c r="C3227" s="114"/>
      <c r="D3227" s="114"/>
    </row>
    <row r="3228" spans="1:4">
      <c r="A3228" s="113"/>
      <c r="B3228" s="113"/>
      <c r="C3228" s="114"/>
      <c r="D3228" s="114"/>
    </row>
    <row r="3229" spans="1:4">
      <c r="A3229" s="113"/>
      <c r="B3229" s="113"/>
      <c r="C3229" s="114"/>
      <c r="D3229" s="114"/>
    </row>
    <row r="3230" spans="1:4">
      <c r="A3230" s="113"/>
      <c r="B3230" s="113"/>
      <c r="C3230" s="114"/>
      <c r="D3230" s="114"/>
    </row>
    <row r="3231" spans="1:4">
      <c r="A3231" s="113"/>
      <c r="B3231" s="113"/>
      <c r="C3231" s="114"/>
      <c r="D3231" s="114"/>
    </row>
    <row r="3232" spans="1:4">
      <c r="A3232" s="113"/>
      <c r="B3232" s="113"/>
      <c r="C3232" s="114"/>
      <c r="D3232" s="114"/>
    </row>
    <row r="3233" spans="1:4">
      <c r="A3233" s="113"/>
      <c r="B3233" s="113"/>
      <c r="C3233" s="114"/>
      <c r="D3233" s="114"/>
    </row>
    <row r="3234" spans="1:4">
      <c r="A3234" s="113"/>
      <c r="B3234" s="113"/>
      <c r="C3234" s="114"/>
      <c r="D3234" s="114"/>
    </row>
    <row r="3235" spans="1:4">
      <c r="A3235" s="113"/>
      <c r="B3235" s="113"/>
      <c r="C3235" s="114"/>
      <c r="D3235" s="114"/>
    </row>
    <row r="3236" spans="1:4">
      <c r="A3236" s="113"/>
      <c r="B3236" s="113"/>
      <c r="C3236" s="114"/>
      <c r="D3236" s="114"/>
    </row>
    <row r="3237" spans="1:4">
      <c r="A3237" s="113"/>
      <c r="B3237" s="113"/>
      <c r="C3237" s="114"/>
      <c r="D3237" s="114"/>
    </row>
    <row r="3238" spans="1:4">
      <c r="A3238" s="113"/>
      <c r="B3238" s="113"/>
      <c r="C3238" s="114"/>
      <c r="D3238" s="114"/>
    </row>
    <row r="3239" spans="1:4">
      <c r="A3239" s="113"/>
      <c r="B3239" s="113"/>
      <c r="C3239" s="114"/>
      <c r="D3239" s="114"/>
    </row>
    <row r="3240" spans="1:4">
      <c r="A3240" s="113"/>
      <c r="B3240" s="113"/>
      <c r="C3240" s="114"/>
      <c r="D3240" s="114"/>
    </row>
    <row r="3241" spans="1:4">
      <c r="A3241" s="113"/>
      <c r="B3241" s="113"/>
      <c r="C3241" s="114"/>
      <c r="D3241" s="114"/>
    </row>
    <row r="3242" spans="1:4">
      <c r="A3242" s="113"/>
      <c r="B3242" s="113"/>
      <c r="C3242" s="114"/>
      <c r="D3242" s="114"/>
    </row>
    <row r="3243" spans="1:4">
      <c r="A3243" s="113"/>
      <c r="B3243" s="113"/>
      <c r="C3243" s="114"/>
      <c r="D3243" s="114"/>
    </row>
    <row r="3244" spans="1:4">
      <c r="A3244" s="113"/>
      <c r="B3244" s="113"/>
      <c r="C3244" s="114"/>
      <c r="D3244" s="114"/>
    </row>
    <row r="3245" spans="1:4">
      <c r="A3245" s="113"/>
      <c r="B3245" s="113"/>
      <c r="C3245" s="114"/>
      <c r="D3245" s="114"/>
    </row>
    <row r="3246" spans="1:4">
      <c r="A3246" s="113"/>
      <c r="B3246" s="113"/>
      <c r="C3246" s="114"/>
      <c r="D3246" s="114"/>
    </row>
    <row r="3247" spans="1:4">
      <c r="A3247" s="113"/>
      <c r="B3247" s="113"/>
      <c r="C3247" s="114"/>
      <c r="D3247" s="114"/>
    </row>
    <row r="3248" spans="1:4">
      <c r="A3248" s="113"/>
      <c r="B3248" s="113"/>
      <c r="C3248" s="114"/>
      <c r="D3248" s="114"/>
    </row>
    <row r="3249" spans="1:4">
      <c r="A3249" s="113"/>
      <c r="B3249" s="113"/>
      <c r="C3249" s="114"/>
      <c r="D3249" s="114"/>
    </row>
    <row r="3250" spans="1:4">
      <c r="A3250" s="113"/>
      <c r="B3250" s="113"/>
      <c r="C3250" s="114"/>
      <c r="D3250" s="114"/>
    </row>
    <row r="3251" spans="1:4">
      <c r="A3251" s="113"/>
      <c r="B3251" s="113"/>
      <c r="C3251" s="114"/>
      <c r="D3251" s="114"/>
    </row>
    <row r="3252" spans="1:4">
      <c r="A3252" s="113"/>
      <c r="B3252" s="113"/>
      <c r="C3252" s="114"/>
      <c r="D3252" s="114"/>
    </row>
    <row r="3253" spans="1:4">
      <c r="A3253" s="113"/>
      <c r="B3253" s="113"/>
      <c r="C3253" s="114"/>
      <c r="D3253" s="114"/>
    </row>
    <row r="3254" spans="1:4">
      <c r="A3254" s="113"/>
      <c r="B3254" s="113"/>
      <c r="C3254" s="114"/>
      <c r="D3254" s="114"/>
    </row>
    <row r="3255" spans="1:4">
      <c r="A3255" s="113"/>
      <c r="B3255" s="113"/>
      <c r="C3255" s="114"/>
      <c r="D3255" s="114"/>
    </row>
    <row r="3256" spans="1:4">
      <c r="A3256" s="113"/>
      <c r="B3256" s="113"/>
      <c r="C3256" s="114"/>
      <c r="D3256" s="114"/>
    </row>
    <row r="3257" spans="1:4">
      <c r="A3257" s="113"/>
      <c r="B3257" s="113"/>
      <c r="C3257" s="114"/>
      <c r="D3257" s="114"/>
    </row>
    <row r="3258" spans="1:4">
      <c r="A3258" s="113"/>
      <c r="B3258" s="113"/>
      <c r="C3258" s="114"/>
      <c r="D3258" s="114"/>
    </row>
    <row r="3259" spans="1:4">
      <c r="A3259" s="113"/>
      <c r="B3259" s="113"/>
      <c r="C3259" s="114"/>
      <c r="D3259" s="114"/>
    </row>
    <row r="3260" spans="1:4">
      <c r="A3260" s="113"/>
      <c r="B3260" s="113"/>
      <c r="C3260" s="114"/>
      <c r="D3260" s="114"/>
    </row>
    <row r="3261" spans="1:4">
      <c r="A3261" s="113"/>
      <c r="B3261" s="113"/>
      <c r="C3261" s="114"/>
      <c r="D3261" s="114"/>
    </row>
    <row r="3262" spans="1:4">
      <c r="A3262" s="113"/>
      <c r="B3262" s="113"/>
      <c r="C3262" s="114"/>
      <c r="D3262" s="114"/>
    </row>
    <row r="3263" spans="1:4">
      <c r="A3263" s="113"/>
      <c r="B3263" s="113"/>
      <c r="C3263" s="114"/>
      <c r="D3263" s="114"/>
    </row>
    <row r="3264" spans="1:4">
      <c r="A3264" s="113"/>
      <c r="B3264" s="113"/>
      <c r="C3264" s="114"/>
      <c r="D3264" s="114"/>
    </row>
    <row r="3265" spans="1:4">
      <c r="A3265" s="113"/>
      <c r="B3265" s="113"/>
      <c r="C3265" s="114"/>
      <c r="D3265" s="114"/>
    </row>
    <row r="3266" spans="1:4">
      <c r="A3266" s="113"/>
      <c r="B3266" s="113"/>
      <c r="C3266" s="114"/>
      <c r="D3266" s="114"/>
    </row>
    <row r="3267" spans="1:4">
      <c r="A3267" s="113"/>
      <c r="B3267" s="113"/>
      <c r="C3267" s="114"/>
      <c r="D3267" s="114"/>
    </row>
    <row r="3268" spans="1:4">
      <c r="A3268" s="113"/>
      <c r="B3268" s="113"/>
      <c r="C3268" s="114"/>
      <c r="D3268" s="114"/>
    </row>
    <row r="3269" spans="1:4">
      <c r="A3269" s="113"/>
      <c r="B3269" s="113"/>
      <c r="C3269" s="114"/>
      <c r="D3269" s="114"/>
    </row>
    <row r="3270" spans="1:4">
      <c r="A3270" s="113"/>
      <c r="B3270" s="113"/>
      <c r="C3270" s="114"/>
      <c r="D3270" s="114"/>
    </row>
    <row r="3271" spans="1:4">
      <c r="A3271" s="113"/>
      <c r="B3271" s="113"/>
      <c r="C3271" s="114"/>
      <c r="D3271" s="114"/>
    </row>
    <row r="3272" spans="1:4">
      <c r="A3272" s="113"/>
      <c r="B3272" s="113"/>
      <c r="C3272" s="114"/>
      <c r="D3272" s="114"/>
    </row>
    <row r="3273" spans="1:4">
      <c r="A3273" s="113"/>
      <c r="B3273" s="113"/>
      <c r="C3273" s="114"/>
      <c r="D3273" s="114"/>
    </row>
    <row r="3274" spans="1:4">
      <c r="A3274" s="113"/>
      <c r="B3274" s="113"/>
      <c r="C3274" s="114"/>
      <c r="D3274" s="114"/>
    </row>
    <row r="3275" spans="1:4">
      <c r="A3275" s="113"/>
      <c r="B3275" s="113"/>
      <c r="C3275" s="114"/>
      <c r="D3275" s="114"/>
    </row>
    <row r="3276" spans="1:4">
      <c r="A3276" s="113"/>
      <c r="B3276" s="113"/>
      <c r="C3276" s="114"/>
      <c r="D3276" s="114"/>
    </row>
    <row r="3277" spans="1:4">
      <c r="A3277" s="113"/>
      <c r="B3277" s="113"/>
      <c r="C3277" s="114"/>
      <c r="D3277" s="114"/>
    </row>
    <row r="3278" spans="1:4">
      <c r="A3278" s="113"/>
      <c r="B3278" s="113"/>
      <c r="C3278" s="114"/>
      <c r="D3278" s="114"/>
    </row>
    <row r="3279" spans="1:4">
      <c r="A3279" s="113"/>
      <c r="B3279" s="113"/>
      <c r="C3279" s="114"/>
      <c r="D3279" s="114"/>
    </row>
    <row r="3280" spans="1:4">
      <c r="A3280" s="113"/>
      <c r="B3280" s="113"/>
      <c r="C3280" s="114"/>
      <c r="D3280" s="114"/>
    </row>
    <row r="3281" spans="1:4">
      <c r="A3281" s="113"/>
      <c r="B3281" s="113"/>
      <c r="C3281" s="114"/>
      <c r="D3281" s="114"/>
    </row>
    <row r="3282" spans="1:4">
      <c r="A3282" s="113"/>
      <c r="B3282" s="113"/>
      <c r="C3282" s="114"/>
      <c r="D3282" s="114"/>
    </row>
    <row r="3283" spans="1:4">
      <c r="A3283" s="113"/>
      <c r="B3283" s="113"/>
      <c r="C3283" s="114"/>
      <c r="D3283" s="114"/>
    </row>
    <row r="3284" spans="1:4">
      <c r="A3284" s="113"/>
      <c r="B3284" s="113"/>
      <c r="C3284" s="114"/>
      <c r="D3284" s="114"/>
    </row>
    <row r="3285" spans="1:4">
      <c r="A3285" s="113"/>
      <c r="B3285" s="113"/>
      <c r="C3285" s="114"/>
      <c r="D3285" s="114"/>
    </row>
    <row r="3286" spans="1:4">
      <c r="A3286" s="113"/>
      <c r="B3286" s="113"/>
      <c r="C3286" s="114"/>
      <c r="D3286" s="114"/>
    </row>
    <row r="3287" spans="1:4">
      <c r="A3287" s="113"/>
      <c r="B3287" s="113"/>
      <c r="C3287" s="114"/>
      <c r="D3287" s="114"/>
    </row>
    <row r="3288" spans="1:4">
      <c r="A3288" s="113"/>
      <c r="B3288" s="113"/>
      <c r="C3288" s="114"/>
      <c r="D3288" s="114"/>
    </row>
    <row r="3289" spans="1:4">
      <c r="A3289" s="113"/>
      <c r="B3289" s="113"/>
      <c r="C3289" s="114"/>
      <c r="D3289" s="114"/>
    </row>
    <row r="3290" spans="1:4">
      <c r="A3290" s="113"/>
      <c r="B3290" s="113"/>
      <c r="C3290" s="114"/>
      <c r="D3290" s="114"/>
    </row>
    <row r="3291" spans="1:4">
      <c r="A3291" s="113"/>
      <c r="B3291" s="113"/>
      <c r="C3291" s="114"/>
      <c r="D3291" s="114"/>
    </row>
    <row r="3292" spans="1:4">
      <c r="A3292" s="113"/>
      <c r="B3292" s="113"/>
      <c r="C3292" s="114"/>
      <c r="D3292" s="114"/>
    </row>
    <row r="3293" spans="1:4">
      <c r="A3293" s="113"/>
      <c r="B3293" s="113"/>
      <c r="C3293" s="114"/>
      <c r="D3293" s="114"/>
    </row>
    <row r="3294" spans="1:4">
      <c r="A3294" s="113"/>
      <c r="B3294" s="113"/>
      <c r="C3294" s="114"/>
      <c r="D3294" s="114"/>
    </row>
    <row r="3295" spans="1:4">
      <c r="A3295" s="113"/>
      <c r="B3295" s="113"/>
      <c r="C3295" s="114"/>
      <c r="D3295" s="114"/>
    </row>
    <row r="3296" spans="1:4">
      <c r="A3296" s="113"/>
      <c r="B3296" s="113"/>
      <c r="C3296" s="114"/>
      <c r="D3296" s="114"/>
    </row>
    <row r="3297" spans="1:4">
      <c r="A3297" s="113"/>
      <c r="B3297" s="113"/>
      <c r="C3297" s="114"/>
      <c r="D3297" s="114"/>
    </row>
    <row r="3298" spans="1:4">
      <c r="A3298" s="113"/>
      <c r="B3298" s="113"/>
      <c r="C3298" s="114"/>
      <c r="D3298" s="114"/>
    </row>
    <row r="3299" spans="1:4">
      <c r="A3299" s="113"/>
      <c r="B3299" s="113"/>
      <c r="C3299" s="114"/>
      <c r="D3299" s="114"/>
    </row>
    <row r="3300" spans="1:4">
      <c r="A3300" s="113"/>
      <c r="B3300" s="113"/>
      <c r="C3300" s="114"/>
      <c r="D3300" s="114"/>
    </row>
    <row r="3301" spans="1:4">
      <c r="A3301" s="113"/>
      <c r="B3301" s="113"/>
      <c r="C3301" s="114"/>
      <c r="D3301" s="114"/>
    </row>
    <row r="3302" spans="1:4">
      <c r="A3302" s="113"/>
      <c r="B3302" s="113"/>
      <c r="C3302" s="114"/>
      <c r="D3302" s="114"/>
    </row>
    <row r="3303" spans="1:4">
      <c r="A3303" s="113"/>
      <c r="B3303" s="113"/>
      <c r="C3303" s="114"/>
      <c r="D3303" s="114"/>
    </row>
    <row r="3304" spans="1:4">
      <c r="A3304" s="113"/>
      <c r="B3304" s="113"/>
      <c r="C3304" s="114"/>
      <c r="D3304" s="114"/>
    </row>
    <row r="3305" spans="1:4">
      <c r="A3305" s="113"/>
      <c r="B3305" s="113"/>
      <c r="C3305" s="114"/>
      <c r="D3305" s="114"/>
    </row>
    <row r="3306" spans="1:4">
      <c r="A3306" s="113"/>
      <c r="B3306" s="113"/>
      <c r="C3306" s="114"/>
      <c r="D3306" s="114"/>
    </row>
    <row r="3307" spans="1:4">
      <c r="A3307" s="113"/>
      <c r="B3307" s="113"/>
      <c r="C3307" s="114"/>
      <c r="D3307" s="114"/>
    </row>
    <row r="3308" spans="1:4">
      <c r="A3308" s="113"/>
      <c r="B3308" s="113"/>
      <c r="C3308" s="114"/>
      <c r="D3308" s="114"/>
    </row>
    <row r="3309" spans="1:4">
      <c r="A3309" s="113"/>
      <c r="B3309" s="113"/>
      <c r="C3309" s="114"/>
      <c r="D3309" s="114"/>
    </row>
    <row r="3310" spans="1:4">
      <c r="A3310" s="113"/>
      <c r="B3310" s="113"/>
      <c r="C3310" s="114"/>
      <c r="D3310" s="114"/>
    </row>
    <row r="3311" spans="1:4">
      <c r="A3311" s="113"/>
      <c r="B3311" s="113"/>
      <c r="C3311" s="114"/>
      <c r="D3311" s="114"/>
    </row>
    <row r="3312" spans="1:4">
      <c r="A3312" s="113"/>
      <c r="B3312" s="113"/>
      <c r="C3312" s="114"/>
      <c r="D3312" s="114"/>
    </row>
    <row r="3313" spans="1:4">
      <c r="A3313" s="113"/>
      <c r="B3313" s="113"/>
      <c r="C3313" s="114"/>
      <c r="D3313" s="114"/>
    </row>
    <row r="3314" spans="1:4">
      <c r="A3314" s="113"/>
      <c r="B3314" s="113"/>
      <c r="C3314" s="114"/>
      <c r="D3314" s="114"/>
    </row>
    <row r="3315" spans="1:4">
      <c r="A3315" s="113"/>
      <c r="B3315" s="113"/>
      <c r="C3315" s="114"/>
      <c r="D3315" s="114"/>
    </row>
    <row r="3316" spans="1:4">
      <c r="A3316" s="113"/>
      <c r="B3316" s="113"/>
      <c r="C3316" s="114"/>
      <c r="D3316" s="114"/>
    </row>
    <row r="3317" spans="1:4">
      <c r="A3317" s="113"/>
      <c r="B3317" s="113"/>
      <c r="C3317" s="114"/>
      <c r="D3317" s="114"/>
    </row>
    <row r="3318" spans="1:4">
      <c r="A3318" s="113"/>
      <c r="B3318" s="113"/>
      <c r="C3318" s="114"/>
      <c r="D3318" s="114"/>
    </row>
    <row r="3319" spans="1:4">
      <c r="A3319" s="113"/>
      <c r="B3319" s="113"/>
      <c r="C3319" s="114"/>
      <c r="D3319" s="114"/>
    </row>
    <row r="3320" spans="1:4">
      <c r="A3320" s="113"/>
      <c r="B3320" s="113"/>
      <c r="C3320" s="114"/>
      <c r="D3320" s="114"/>
    </row>
    <row r="3321" spans="1:4">
      <c r="A3321" s="113"/>
      <c r="B3321" s="113"/>
      <c r="C3321" s="114"/>
      <c r="D3321" s="114"/>
    </row>
    <row r="3322" spans="1:4">
      <c r="A3322" s="113"/>
      <c r="B3322" s="113"/>
      <c r="C3322" s="114"/>
      <c r="D3322" s="114"/>
    </row>
    <row r="3323" spans="1:4">
      <c r="A3323" s="113"/>
      <c r="B3323" s="113"/>
      <c r="C3323" s="114"/>
      <c r="D3323" s="114"/>
    </row>
    <row r="3324" spans="1:4">
      <c r="A3324" s="113"/>
      <c r="B3324" s="113"/>
      <c r="C3324" s="114"/>
      <c r="D3324" s="114"/>
    </row>
    <row r="3325" spans="1:4">
      <c r="A3325" s="113"/>
      <c r="B3325" s="113"/>
      <c r="C3325" s="114"/>
      <c r="D3325" s="114"/>
    </row>
    <row r="3326" spans="1:4">
      <c r="A3326" s="113"/>
      <c r="B3326" s="113"/>
      <c r="C3326" s="114"/>
      <c r="D3326" s="114"/>
    </row>
    <row r="3327" spans="1:4">
      <c r="A3327" s="113"/>
      <c r="B3327" s="113"/>
      <c r="C3327" s="114"/>
      <c r="D3327" s="114"/>
    </row>
    <row r="3328" spans="1:4">
      <c r="A3328" s="113"/>
      <c r="B3328" s="113"/>
      <c r="C3328" s="114"/>
      <c r="D3328" s="114"/>
    </row>
    <row r="3329" spans="1:4">
      <c r="A3329" s="113"/>
      <c r="B3329" s="113"/>
      <c r="C3329" s="114"/>
      <c r="D3329" s="114"/>
    </row>
    <row r="3330" spans="1:4">
      <c r="A3330" s="113"/>
      <c r="B3330" s="113"/>
      <c r="C3330" s="114"/>
      <c r="D3330" s="114"/>
    </row>
    <row r="3331" spans="1:4">
      <c r="A3331" s="113"/>
      <c r="B3331" s="113"/>
      <c r="C3331" s="114"/>
      <c r="D3331" s="114"/>
    </row>
    <row r="3332" spans="1:4">
      <c r="A3332" s="113"/>
      <c r="B3332" s="113"/>
      <c r="C3332" s="114"/>
      <c r="D3332" s="114"/>
    </row>
    <row r="3333" spans="1:4">
      <c r="A3333" s="113"/>
      <c r="B3333" s="113"/>
      <c r="C3333" s="114"/>
      <c r="D3333" s="114"/>
    </row>
    <row r="3334" spans="1:4">
      <c r="A3334" s="113"/>
      <c r="B3334" s="113"/>
      <c r="C3334" s="114"/>
      <c r="D3334" s="114"/>
    </row>
    <row r="3335" spans="1:4">
      <c r="A3335" s="113"/>
      <c r="B3335" s="113"/>
      <c r="C3335" s="114"/>
      <c r="D3335" s="114"/>
    </row>
    <row r="3336" spans="1:4">
      <c r="A3336" s="113"/>
      <c r="B3336" s="113"/>
      <c r="C3336" s="114"/>
      <c r="D3336" s="114"/>
    </row>
    <row r="3337" spans="1:4">
      <c r="A3337" s="113"/>
      <c r="B3337" s="113"/>
      <c r="C3337" s="114"/>
      <c r="D3337" s="114"/>
    </row>
    <row r="3338" spans="1:4">
      <c r="A3338" s="113"/>
      <c r="B3338" s="113"/>
      <c r="C3338" s="114"/>
      <c r="D3338" s="114"/>
    </row>
    <row r="3339" spans="1:4">
      <c r="A3339" s="113"/>
      <c r="B3339" s="113"/>
      <c r="C3339" s="114"/>
      <c r="D3339" s="114"/>
    </row>
    <row r="3340" spans="1:4">
      <c r="A3340" s="113"/>
      <c r="B3340" s="113"/>
      <c r="C3340" s="114"/>
      <c r="D3340" s="114"/>
    </row>
    <row r="3341" spans="1:4">
      <c r="A3341" s="113"/>
      <c r="B3341" s="113"/>
      <c r="C3341" s="114"/>
      <c r="D3341" s="114"/>
    </row>
    <row r="3342" spans="1:4">
      <c r="A3342" s="113"/>
      <c r="B3342" s="113"/>
      <c r="C3342" s="114"/>
      <c r="D3342" s="114"/>
    </row>
    <row r="3343" spans="1:4">
      <c r="A3343" s="113"/>
      <c r="B3343" s="113"/>
      <c r="C3343" s="114"/>
      <c r="D3343" s="114"/>
    </row>
    <row r="3344" spans="1:4">
      <c r="A3344" s="113"/>
      <c r="B3344" s="113"/>
      <c r="C3344" s="114"/>
      <c r="D3344" s="114"/>
    </row>
    <row r="3345" spans="1:4">
      <c r="A3345" s="113"/>
      <c r="B3345" s="113"/>
      <c r="C3345" s="114"/>
      <c r="D3345" s="114"/>
    </row>
    <row r="3346" spans="1:4">
      <c r="A3346" s="113"/>
      <c r="B3346" s="113"/>
      <c r="C3346" s="114"/>
      <c r="D3346" s="114"/>
    </row>
    <row r="3347" spans="1:4">
      <c r="A3347" s="113"/>
      <c r="B3347" s="113"/>
      <c r="C3347" s="114"/>
      <c r="D3347" s="114"/>
    </row>
    <row r="3348" spans="1:4">
      <c r="A3348" s="113"/>
      <c r="B3348" s="113"/>
      <c r="C3348" s="114"/>
      <c r="D3348" s="114"/>
    </row>
    <row r="3349" spans="1:4">
      <c r="A3349" s="113"/>
      <c r="B3349" s="113"/>
      <c r="C3349" s="114"/>
      <c r="D3349" s="114"/>
    </row>
    <row r="3350" spans="1:4">
      <c r="A3350" s="113"/>
      <c r="B3350" s="113"/>
      <c r="C3350" s="114"/>
      <c r="D3350" s="114"/>
    </row>
    <row r="3351" spans="1:4">
      <c r="A3351" s="113"/>
      <c r="B3351" s="113"/>
      <c r="C3351" s="114"/>
      <c r="D3351" s="114"/>
    </row>
    <row r="3352" spans="1:4">
      <c r="A3352" s="113"/>
      <c r="B3352" s="113"/>
      <c r="C3352" s="114"/>
      <c r="D3352" s="114"/>
    </row>
    <row r="3353" spans="1:4">
      <c r="A3353" s="113"/>
      <c r="B3353" s="113"/>
      <c r="C3353" s="114"/>
      <c r="D3353" s="114"/>
    </row>
    <row r="3354" spans="1:4">
      <c r="A3354" s="113"/>
      <c r="B3354" s="113"/>
      <c r="C3354" s="114"/>
      <c r="D3354" s="114"/>
    </row>
    <row r="3355" spans="1:4">
      <c r="A3355" s="113"/>
      <c r="B3355" s="113"/>
      <c r="C3355" s="114"/>
      <c r="D3355" s="114"/>
    </row>
    <row r="3356" spans="1:4">
      <c r="A3356" s="113"/>
      <c r="B3356" s="113"/>
      <c r="C3356" s="114"/>
      <c r="D3356" s="114"/>
    </row>
    <row r="3357" spans="1:4">
      <c r="A3357" s="113"/>
      <c r="B3357" s="113"/>
      <c r="C3357" s="114"/>
      <c r="D3357" s="114"/>
    </row>
    <row r="3358" spans="1:4">
      <c r="A3358" s="113"/>
      <c r="B3358" s="113"/>
      <c r="C3358" s="114"/>
      <c r="D3358" s="114"/>
    </row>
    <row r="3359" spans="1:4">
      <c r="A3359" s="113"/>
      <c r="B3359" s="113"/>
      <c r="C3359" s="114"/>
      <c r="D3359" s="114"/>
    </row>
    <row r="3360" spans="1:4">
      <c r="A3360" s="113"/>
      <c r="B3360" s="113"/>
      <c r="C3360" s="114"/>
      <c r="D3360" s="114"/>
    </row>
    <row r="3361" spans="1:4">
      <c r="A3361" s="113"/>
      <c r="B3361" s="113"/>
      <c r="C3361" s="114"/>
      <c r="D3361" s="114"/>
    </row>
    <row r="3362" spans="1:4">
      <c r="A3362" s="113"/>
      <c r="B3362" s="113"/>
      <c r="C3362" s="114"/>
      <c r="D3362" s="114"/>
    </row>
    <row r="3363" spans="1:4">
      <c r="A3363" s="113"/>
      <c r="B3363" s="113"/>
      <c r="C3363" s="114"/>
      <c r="D3363" s="114"/>
    </row>
    <row r="3364" spans="1:4">
      <c r="A3364" s="113"/>
      <c r="B3364" s="113"/>
      <c r="C3364" s="114"/>
      <c r="D3364" s="114"/>
    </row>
    <row r="3365" spans="1:4">
      <c r="A3365" s="113"/>
      <c r="B3365" s="113"/>
      <c r="C3365" s="114"/>
      <c r="D3365" s="114"/>
    </row>
    <row r="3366" spans="1:4">
      <c r="A3366" s="113"/>
      <c r="B3366" s="113"/>
      <c r="C3366" s="114"/>
      <c r="D3366" s="114"/>
    </row>
    <row r="3367" spans="1:4">
      <c r="A3367" s="113"/>
      <c r="B3367" s="113"/>
      <c r="C3367" s="114"/>
      <c r="D3367" s="114"/>
    </row>
    <row r="3368" spans="1:4">
      <c r="A3368" s="113"/>
      <c r="B3368" s="113"/>
      <c r="C3368" s="114"/>
      <c r="D3368" s="114"/>
    </row>
    <row r="3369" spans="1:4">
      <c r="A3369" s="113"/>
      <c r="B3369" s="113"/>
      <c r="C3369" s="114"/>
      <c r="D3369" s="114"/>
    </row>
    <row r="3370" spans="1:4">
      <c r="A3370" s="113"/>
      <c r="B3370" s="113"/>
      <c r="C3370" s="114"/>
      <c r="D3370" s="114"/>
    </row>
    <row r="3371" spans="1:4">
      <c r="A3371" s="113"/>
      <c r="B3371" s="113"/>
      <c r="C3371" s="114"/>
      <c r="D3371" s="114"/>
    </row>
    <row r="3372" spans="1:4">
      <c r="A3372" s="113"/>
      <c r="B3372" s="113"/>
      <c r="C3372" s="114"/>
      <c r="D3372" s="114"/>
    </row>
    <row r="3373" spans="1:4">
      <c r="A3373" s="113"/>
      <c r="B3373" s="113"/>
      <c r="C3373" s="114"/>
      <c r="D3373" s="114"/>
    </row>
    <row r="3374" spans="1:4">
      <c r="A3374" s="113"/>
      <c r="B3374" s="113"/>
      <c r="C3374" s="114"/>
      <c r="D3374" s="114"/>
    </row>
    <row r="3375" spans="1:4">
      <c r="A3375" s="113"/>
      <c r="B3375" s="113"/>
      <c r="C3375" s="114"/>
      <c r="D3375" s="114"/>
    </row>
    <row r="3376" spans="1:4">
      <c r="A3376" s="113"/>
      <c r="B3376" s="113"/>
      <c r="C3376" s="114"/>
      <c r="D3376" s="114"/>
    </row>
    <row r="3377" spans="1:4">
      <c r="A3377" s="113"/>
      <c r="B3377" s="113"/>
      <c r="C3377" s="114"/>
      <c r="D3377" s="114"/>
    </row>
    <row r="3378" spans="1:4">
      <c r="A3378" s="113"/>
      <c r="B3378" s="113"/>
      <c r="C3378" s="114"/>
      <c r="D3378" s="114"/>
    </row>
    <row r="3379" spans="1:4">
      <c r="A3379" s="113"/>
      <c r="B3379" s="113"/>
      <c r="C3379" s="114"/>
      <c r="D3379" s="114"/>
    </row>
    <row r="3380" spans="1:4">
      <c r="A3380" s="113"/>
      <c r="B3380" s="113"/>
      <c r="C3380" s="114"/>
      <c r="D3380" s="114"/>
    </row>
    <row r="3381" spans="1:4">
      <c r="A3381" s="113"/>
      <c r="B3381" s="113"/>
      <c r="C3381" s="114"/>
      <c r="D3381" s="114"/>
    </row>
    <row r="3382" spans="1:4">
      <c r="A3382" s="113"/>
      <c r="B3382" s="113"/>
      <c r="C3382" s="114"/>
      <c r="D3382" s="114"/>
    </row>
    <row r="3383" spans="1:4">
      <c r="A3383" s="113"/>
      <c r="B3383" s="113"/>
      <c r="C3383" s="114"/>
      <c r="D3383" s="114"/>
    </row>
    <row r="3384" spans="1:4">
      <c r="A3384" s="113"/>
      <c r="B3384" s="113"/>
      <c r="C3384" s="114"/>
      <c r="D3384" s="114"/>
    </row>
    <row r="3385" spans="1:4">
      <c r="A3385" s="113"/>
      <c r="B3385" s="113"/>
      <c r="C3385" s="114"/>
      <c r="D3385" s="114"/>
    </row>
    <row r="3386" spans="1:4">
      <c r="A3386" s="113"/>
      <c r="B3386" s="113"/>
      <c r="C3386" s="114"/>
      <c r="D3386" s="114"/>
    </row>
    <row r="3387" spans="1:4">
      <c r="A3387" s="113"/>
      <c r="B3387" s="113"/>
      <c r="C3387" s="114"/>
      <c r="D3387" s="114"/>
    </row>
    <row r="3388" spans="1:4">
      <c r="A3388" s="113"/>
      <c r="B3388" s="113"/>
      <c r="C3388" s="114"/>
      <c r="D3388" s="114"/>
    </row>
    <row r="3389" spans="1:4">
      <c r="A3389" s="113"/>
      <c r="B3389" s="113"/>
      <c r="C3389" s="114"/>
      <c r="D3389" s="114"/>
    </row>
    <row r="3390" spans="1:4">
      <c r="A3390" s="113"/>
      <c r="B3390" s="113"/>
      <c r="C3390" s="114"/>
      <c r="D3390" s="114"/>
    </row>
    <row r="3391" spans="1:4">
      <c r="A3391" s="113"/>
      <c r="B3391" s="113"/>
      <c r="C3391" s="114"/>
      <c r="D3391" s="114"/>
    </row>
    <row r="3392" spans="1:4">
      <c r="A3392" s="113"/>
      <c r="B3392" s="113"/>
      <c r="C3392" s="114"/>
      <c r="D3392" s="114"/>
    </row>
    <row r="3393" spans="1:4">
      <c r="A3393" s="113"/>
      <c r="B3393" s="113"/>
      <c r="C3393" s="114"/>
      <c r="D3393" s="114"/>
    </row>
    <row r="3394" spans="1:4">
      <c r="A3394" s="113"/>
      <c r="B3394" s="113"/>
      <c r="C3394" s="114"/>
      <c r="D3394" s="114"/>
    </row>
    <row r="3395" spans="1:4">
      <c r="A3395" s="113"/>
      <c r="B3395" s="113"/>
      <c r="C3395" s="114"/>
      <c r="D3395" s="114"/>
    </row>
    <row r="3396" spans="1:4">
      <c r="A3396" s="113"/>
      <c r="B3396" s="113"/>
      <c r="C3396" s="114"/>
      <c r="D3396" s="114"/>
    </row>
    <row r="3397" spans="1:4">
      <c r="A3397" s="113"/>
      <c r="B3397" s="113"/>
      <c r="C3397" s="114"/>
      <c r="D3397" s="114"/>
    </row>
    <row r="3398" spans="1:4">
      <c r="A3398" s="113"/>
      <c r="B3398" s="113"/>
      <c r="C3398" s="114"/>
      <c r="D3398" s="114"/>
    </row>
    <row r="3399" spans="1:4">
      <c r="A3399" s="113"/>
      <c r="B3399" s="113"/>
      <c r="C3399" s="114"/>
      <c r="D3399" s="114"/>
    </row>
    <row r="3400" spans="1:4">
      <c r="A3400" s="113"/>
      <c r="B3400" s="113"/>
      <c r="C3400" s="114"/>
      <c r="D3400" s="114"/>
    </row>
    <row r="3401" spans="1:4">
      <c r="A3401" s="113"/>
      <c r="B3401" s="113"/>
      <c r="C3401" s="114"/>
      <c r="D3401" s="114"/>
    </row>
    <row r="3402" spans="1:4">
      <c r="A3402" s="113"/>
      <c r="B3402" s="113"/>
      <c r="C3402" s="114"/>
      <c r="D3402" s="114"/>
    </row>
    <row r="3403" spans="1:4">
      <c r="A3403" s="113"/>
      <c r="B3403" s="113"/>
      <c r="C3403" s="114"/>
      <c r="D3403" s="114"/>
    </row>
    <row r="3404" spans="1:4">
      <c r="A3404" s="113"/>
      <c r="B3404" s="113"/>
      <c r="C3404" s="114"/>
      <c r="D3404" s="114"/>
    </row>
    <row r="3405" spans="1:4">
      <c r="A3405" s="113"/>
      <c r="B3405" s="113"/>
      <c r="C3405" s="114"/>
      <c r="D3405" s="114"/>
    </row>
    <row r="3406" spans="1:4">
      <c r="A3406" s="113"/>
      <c r="B3406" s="113"/>
      <c r="C3406" s="114"/>
      <c r="D3406" s="114"/>
    </row>
    <row r="3407" spans="1:4">
      <c r="A3407" s="113"/>
      <c r="B3407" s="113"/>
      <c r="C3407" s="114"/>
      <c r="D3407" s="114"/>
    </row>
    <row r="3408" spans="1:4">
      <c r="A3408" s="113"/>
      <c r="B3408" s="113"/>
      <c r="C3408" s="114"/>
      <c r="D3408" s="114"/>
    </row>
    <row r="3409" spans="1:4">
      <c r="A3409" s="113"/>
      <c r="B3409" s="113"/>
      <c r="C3409" s="114"/>
      <c r="D3409" s="114"/>
    </row>
    <row r="3410" spans="1:4">
      <c r="A3410" s="113"/>
      <c r="B3410" s="113"/>
      <c r="C3410" s="114"/>
      <c r="D3410" s="114"/>
    </row>
    <row r="3411" spans="1:4">
      <c r="A3411" s="113"/>
      <c r="B3411" s="113"/>
      <c r="C3411" s="114"/>
      <c r="D3411" s="114"/>
    </row>
    <row r="3412" spans="1:4">
      <c r="A3412" s="113"/>
      <c r="B3412" s="113"/>
      <c r="C3412" s="114"/>
      <c r="D3412" s="114"/>
    </row>
    <row r="3413" spans="1:4">
      <c r="A3413" s="113"/>
      <c r="B3413" s="113"/>
      <c r="C3413" s="114"/>
      <c r="D3413" s="114"/>
    </row>
    <row r="3414" spans="1:4">
      <c r="A3414" s="113"/>
      <c r="B3414" s="113"/>
      <c r="C3414" s="114"/>
      <c r="D3414" s="114"/>
    </row>
    <row r="3415" spans="1:4">
      <c r="A3415" s="113"/>
      <c r="B3415" s="113"/>
      <c r="C3415" s="114"/>
      <c r="D3415" s="114"/>
    </row>
    <row r="3416" spans="1:4">
      <c r="A3416" s="113"/>
      <c r="B3416" s="113"/>
      <c r="C3416" s="114"/>
      <c r="D3416" s="114"/>
    </row>
    <row r="3417" spans="1:4">
      <c r="A3417" s="113"/>
      <c r="B3417" s="113"/>
      <c r="C3417" s="114"/>
      <c r="D3417" s="114"/>
    </row>
    <row r="3418" spans="1:4">
      <c r="A3418" s="113"/>
      <c r="B3418" s="113"/>
      <c r="C3418" s="114"/>
      <c r="D3418" s="114"/>
    </row>
    <row r="3419" spans="1:4">
      <c r="A3419" s="113"/>
      <c r="B3419" s="113"/>
      <c r="C3419" s="114"/>
      <c r="D3419" s="114"/>
    </row>
    <row r="3420" spans="1:4">
      <c r="A3420" s="113"/>
      <c r="B3420" s="113"/>
      <c r="C3420" s="114"/>
      <c r="D3420" s="114"/>
    </row>
    <row r="3421" spans="1:4">
      <c r="A3421" s="113"/>
      <c r="B3421" s="113"/>
      <c r="C3421" s="114"/>
      <c r="D3421" s="114"/>
    </row>
    <row r="3422" spans="1:4">
      <c r="A3422" s="113"/>
      <c r="B3422" s="113"/>
      <c r="C3422" s="114"/>
      <c r="D3422" s="114"/>
    </row>
    <row r="3423" spans="1:4">
      <c r="A3423" s="113"/>
      <c r="B3423" s="113"/>
      <c r="C3423" s="114"/>
      <c r="D3423" s="114"/>
    </row>
    <row r="3424" spans="1:4">
      <c r="A3424" s="113"/>
      <c r="B3424" s="113"/>
      <c r="C3424" s="114"/>
      <c r="D3424" s="114"/>
    </row>
    <row r="3425" spans="1:4">
      <c r="A3425" s="113"/>
      <c r="B3425" s="113"/>
      <c r="C3425" s="114"/>
      <c r="D3425" s="114"/>
    </row>
    <row r="3426" spans="1:4">
      <c r="A3426" s="113"/>
      <c r="B3426" s="113"/>
      <c r="C3426" s="114"/>
      <c r="D3426" s="114"/>
    </row>
    <row r="3427" spans="1:4">
      <c r="A3427" s="113"/>
      <c r="B3427" s="113"/>
      <c r="C3427" s="114"/>
      <c r="D3427" s="114"/>
    </row>
    <row r="3428" spans="1:4">
      <c r="A3428" s="113"/>
      <c r="B3428" s="113"/>
      <c r="C3428" s="114"/>
      <c r="D3428" s="114"/>
    </row>
    <row r="3429" spans="1:4">
      <c r="A3429" s="113"/>
      <c r="B3429" s="113"/>
      <c r="C3429" s="114"/>
      <c r="D3429" s="114"/>
    </row>
    <row r="3430" spans="1:4">
      <c r="A3430" s="113"/>
      <c r="B3430" s="113"/>
      <c r="C3430" s="114"/>
      <c r="D3430" s="114"/>
    </row>
    <row r="3431" spans="1:4">
      <c r="A3431" s="113"/>
      <c r="B3431" s="113"/>
      <c r="C3431" s="114"/>
      <c r="D3431" s="114"/>
    </row>
    <row r="3432" spans="1:4">
      <c r="A3432" s="113"/>
      <c r="B3432" s="113"/>
      <c r="C3432" s="114"/>
      <c r="D3432" s="114"/>
    </row>
    <row r="3433" spans="1:4">
      <c r="A3433" s="113"/>
      <c r="B3433" s="113"/>
      <c r="C3433" s="114"/>
      <c r="D3433" s="114"/>
    </row>
    <row r="3434" spans="1:4">
      <c r="A3434" s="113"/>
      <c r="B3434" s="113"/>
      <c r="C3434" s="114"/>
      <c r="D3434" s="114"/>
    </row>
    <row r="3435" spans="1:4">
      <c r="A3435" s="113"/>
      <c r="B3435" s="113"/>
      <c r="C3435" s="114"/>
      <c r="D3435" s="114"/>
    </row>
    <row r="3436" spans="1:4">
      <c r="A3436" s="113"/>
      <c r="B3436" s="113"/>
      <c r="C3436" s="114"/>
      <c r="D3436" s="114"/>
    </row>
    <row r="3437" spans="1:4">
      <c r="A3437" s="113"/>
      <c r="B3437" s="113"/>
      <c r="C3437" s="114"/>
      <c r="D3437" s="114"/>
    </row>
    <row r="3438" spans="1:4">
      <c r="A3438" s="113"/>
      <c r="B3438" s="113"/>
      <c r="C3438" s="114"/>
      <c r="D3438" s="114"/>
    </row>
    <row r="3439" spans="1:4">
      <c r="A3439" s="113"/>
      <c r="B3439" s="113"/>
      <c r="C3439" s="114"/>
      <c r="D3439" s="114"/>
    </row>
    <row r="3440" spans="1:4">
      <c r="A3440" s="113"/>
      <c r="B3440" s="113"/>
      <c r="C3440" s="114"/>
      <c r="D3440" s="114"/>
    </row>
    <row r="3441" spans="1:4">
      <c r="A3441" s="113"/>
      <c r="B3441" s="113"/>
      <c r="C3441" s="114"/>
      <c r="D3441" s="114"/>
    </row>
    <row r="3442" spans="1:4">
      <c r="A3442" s="113"/>
      <c r="B3442" s="113"/>
      <c r="C3442" s="114"/>
      <c r="D3442" s="114"/>
    </row>
    <row r="3443" spans="1:4">
      <c r="A3443" s="113"/>
      <c r="B3443" s="113"/>
      <c r="C3443" s="114"/>
      <c r="D3443" s="114"/>
    </row>
    <row r="3444" spans="1:4">
      <c r="A3444" s="113"/>
      <c r="B3444" s="113"/>
      <c r="C3444" s="114"/>
      <c r="D3444" s="114"/>
    </row>
    <row r="3445" spans="1:4">
      <c r="A3445" s="113"/>
      <c r="B3445" s="113"/>
      <c r="C3445" s="114"/>
      <c r="D3445" s="114"/>
    </row>
    <row r="3446" spans="1:4">
      <c r="A3446" s="113"/>
      <c r="B3446" s="113"/>
      <c r="C3446" s="114"/>
      <c r="D3446" s="114"/>
    </row>
    <row r="3447" spans="1:4">
      <c r="A3447" s="113"/>
      <c r="B3447" s="113"/>
      <c r="C3447" s="114"/>
      <c r="D3447" s="114"/>
    </row>
    <row r="3448" spans="1:4">
      <c r="A3448" s="113"/>
      <c r="B3448" s="113"/>
      <c r="C3448" s="114"/>
      <c r="D3448" s="114"/>
    </row>
    <row r="3449" spans="1:4">
      <c r="A3449" s="113"/>
      <c r="B3449" s="113"/>
      <c r="C3449" s="114"/>
      <c r="D3449" s="114"/>
    </row>
    <row r="3450" spans="1:4">
      <c r="A3450" s="113"/>
      <c r="B3450" s="113"/>
      <c r="C3450" s="114"/>
      <c r="D3450" s="114"/>
    </row>
    <row r="3451" spans="1:4">
      <c r="A3451" s="113"/>
      <c r="B3451" s="113"/>
      <c r="C3451" s="114"/>
      <c r="D3451" s="114"/>
    </row>
    <row r="3452" spans="1:4">
      <c r="A3452" s="113"/>
      <c r="B3452" s="113"/>
      <c r="C3452" s="114"/>
      <c r="D3452" s="114"/>
    </row>
    <row r="3453" spans="1:4">
      <c r="A3453" s="113"/>
      <c r="B3453" s="113"/>
      <c r="C3453" s="114"/>
      <c r="D3453" s="114"/>
    </row>
    <row r="3454" spans="1:4">
      <c r="A3454" s="113"/>
      <c r="B3454" s="113"/>
      <c r="C3454" s="114"/>
      <c r="D3454" s="114"/>
    </row>
    <row r="3455" spans="1:4">
      <c r="A3455" s="113"/>
      <c r="B3455" s="113"/>
      <c r="C3455" s="114"/>
      <c r="D3455" s="114"/>
    </row>
    <row r="3456" spans="1:4">
      <c r="A3456" s="113"/>
      <c r="B3456" s="113"/>
      <c r="C3456" s="114"/>
      <c r="D3456" s="114"/>
    </row>
    <row r="3457" spans="1:4">
      <c r="A3457" s="113"/>
      <c r="B3457" s="113"/>
      <c r="C3457" s="114"/>
      <c r="D3457" s="114"/>
    </row>
    <row r="3458" spans="1:4">
      <c r="A3458" s="113"/>
      <c r="B3458" s="113"/>
      <c r="C3458" s="114"/>
      <c r="D3458" s="114"/>
    </row>
    <row r="3459" spans="1:4">
      <c r="A3459" s="113"/>
      <c r="B3459" s="113"/>
      <c r="C3459" s="114"/>
      <c r="D3459" s="114"/>
    </row>
    <row r="3460" spans="1:4">
      <c r="A3460" s="113"/>
      <c r="B3460" s="113"/>
      <c r="C3460" s="114"/>
      <c r="D3460" s="114"/>
    </row>
    <row r="3461" spans="1:4">
      <c r="A3461" s="113"/>
      <c r="B3461" s="113"/>
      <c r="C3461" s="114"/>
      <c r="D3461" s="114"/>
    </row>
    <row r="3462" spans="1:4">
      <c r="A3462" s="113"/>
      <c r="B3462" s="113"/>
      <c r="C3462" s="114"/>
      <c r="D3462" s="114"/>
    </row>
    <row r="3463" spans="1:4">
      <c r="A3463" s="113"/>
      <c r="B3463" s="113"/>
      <c r="C3463" s="114"/>
      <c r="D3463" s="114"/>
    </row>
    <row r="3464" spans="1:4">
      <c r="A3464" s="113"/>
      <c r="B3464" s="113"/>
      <c r="C3464" s="114"/>
      <c r="D3464" s="114"/>
    </row>
    <row r="3465" spans="1:4">
      <c r="A3465" s="113"/>
      <c r="B3465" s="113"/>
      <c r="C3465" s="114"/>
      <c r="D3465" s="114"/>
    </row>
    <row r="3466" spans="1:4">
      <c r="A3466" s="113"/>
      <c r="B3466" s="113"/>
      <c r="C3466" s="114"/>
      <c r="D3466" s="114"/>
    </row>
    <row r="3467" spans="1:4">
      <c r="A3467" s="113"/>
      <c r="B3467" s="113"/>
      <c r="C3467" s="114"/>
      <c r="D3467" s="114"/>
    </row>
    <row r="3468" spans="1:4">
      <c r="A3468" s="113"/>
      <c r="B3468" s="113"/>
      <c r="C3468" s="114"/>
      <c r="D3468" s="114"/>
    </row>
    <row r="3469" spans="1:4">
      <c r="A3469" s="113"/>
      <c r="B3469" s="113"/>
      <c r="C3469" s="114"/>
      <c r="D3469" s="114"/>
    </row>
    <row r="3470" spans="1:4">
      <c r="A3470" s="113"/>
      <c r="B3470" s="113"/>
      <c r="C3470" s="114"/>
      <c r="D3470" s="114"/>
    </row>
    <row r="3471" spans="1:4">
      <c r="A3471" s="113"/>
      <c r="B3471" s="113"/>
      <c r="C3471" s="114"/>
      <c r="D3471" s="114"/>
    </row>
    <row r="3472" spans="1:4">
      <c r="A3472" s="113"/>
      <c r="B3472" s="113"/>
      <c r="C3472" s="114"/>
      <c r="D3472" s="114"/>
    </row>
    <row r="3473" spans="1:4">
      <c r="A3473" s="113"/>
      <c r="B3473" s="113"/>
      <c r="C3473" s="114"/>
      <c r="D3473" s="114"/>
    </row>
    <row r="3474" spans="1:4">
      <c r="A3474" s="113"/>
      <c r="B3474" s="113"/>
      <c r="C3474" s="114"/>
      <c r="D3474" s="114"/>
    </row>
    <row r="3475" spans="1:4">
      <c r="A3475" s="113"/>
      <c r="B3475" s="113"/>
      <c r="C3475" s="114"/>
      <c r="D3475" s="114"/>
    </row>
    <row r="3476" spans="1:4">
      <c r="A3476" s="113"/>
      <c r="B3476" s="113"/>
      <c r="C3476" s="114"/>
      <c r="D3476" s="114"/>
    </row>
    <row r="3477" spans="1:4">
      <c r="A3477" s="113"/>
      <c r="B3477" s="113"/>
      <c r="C3477" s="114"/>
      <c r="D3477" s="114"/>
    </row>
    <row r="3478" spans="1:4">
      <c r="A3478" s="113"/>
      <c r="B3478" s="113"/>
      <c r="C3478" s="114"/>
      <c r="D3478" s="114"/>
    </row>
    <row r="3479" spans="1:4">
      <c r="A3479" s="113"/>
      <c r="B3479" s="113"/>
      <c r="C3479" s="114"/>
      <c r="D3479" s="114"/>
    </row>
    <row r="3480" spans="1:4">
      <c r="A3480" s="113"/>
      <c r="B3480" s="113"/>
      <c r="C3480" s="114"/>
      <c r="D3480" s="114"/>
    </row>
    <row r="3481" spans="1:4">
      <c r="A3481" s="113"/>
      <c r="B3481" s="113"/>
      <c r="C3481" s="114"/>
      <c r="D3481" s="114"/>
    </row>
    <row r="3482" spans="1:4">
      <c r="A3482" s="113"/>
      <c r="B3482" s="113"/>
      <c r="C3482" s="114"/>
      <c r="D3482" s="114"/>
    </row>
    <row r="3483" spans="1:4">
      <c r="A3483" s="113"/>
      <c r="B3483" s="113"/>
      <c r="C3483" s="114"/>
      <c r="D3483" s="114"/>
    </row>
    <row r="3484" spans="1:4">
      <c r="A3484" s="113"/>
      <c r="B3484" s="113"/>
      <c r="C3484" s="114"/>
      <c r="D3484" s="114"/>
    </row>
    <row r="3485" spans="1:4">
      <c r="A3485" s="113"/>
      <c r="B3485" s="113"/>
      <c r="C3485" s="114"/>
      <c r="D3485" s="114"/>
    </row>
    <row r="3486" spans="1:4">
      <c r="A3486" s="113"/>
      <c r="B3486" s="113"/>
      <c r="C3486" s="114"/>
      <c r="D3486" s="114"/>
    </row>
    <row r="3487" spans="1:4">
      <c r="A3487" s="113"/>
      <c r="B3487" s="113"/>
      <c r="C3487" s="114"/>
      <c r="D3487" s="114"/>
    </row>
    <row r="3488" spans="1:4">
      <c r="A3488" s="113"/>
      <c r="B3488" s="113"/>
      <c r="C3488" s="114"/>
      <c r="D3488" s="114"/>
    </row>
    <row r="3489" spans="1:4">
      <c r="A3489" s="113"/>
      <c r="B3489" s="113"/>
      <c r="C3489" s="114"/>
      <c r="D3489" s="114"/>
    </row>
    <row r="3490" spans="1:4">
      <c r="A3490" s="113"/>
      <c r="B3490" s="113"/>
      <c r="C3490" s="114"/>
      <c r="D3490" s="114"/>
    </row>
    <row r="3491" spans="1:4">
      <c r="A3491" s="113"/>
      <c r="B3491" s="113"/>
      <c r="C3491" s="114"/>
      <c r="D3491" s="114"/>
    </row>
    <row r="3492" spans="1:4">
      <c r="A3492" s="113"/>
      <c r="B3492" s="113"/>
      <c r="C3492" s="114"/>
      <c r="D3492" s="114"/>
    </row>
    <row r="3493" spans="1:4">
      <c r="A3493" s="113"/>
      <c r="B3493" s="113"/>
      <c r="C3493" s="114"/>
      <c r="D3493" s="114"/>
    </row>
    <row r="3494" spans="1:4">
      <c r="A3494" s="113"/>
      <c r="B3494" s="113"/>
      <c r="C3494" s="114"/>
      <c r="D3494" s="114"/>
    </row>
    <row r="3495" spans="1:4">
      <c r="A3495" s="113"/>
      <c r="B3495" s="113"/>
      <c r="C3495" s="114"/>
      <c r="D3495" s="114"/>
    </row>
    <row r="3496" spans="1:4">
      <c r="A3496" s="113"/>
      <c r="B3496" s="113"/>
      <c r="C3496" s="114"/>
      <c r="D3496" s="114"/>
    </row>
    <row r="3497" spans="1:4">
      <c r="A3497" s="113"/>
      <c r="B3497" s="113"/>
      <c r="C3497" s="114"/>
      <c r="D3497" s="114"/>
    </row>
    <row r="3498" spans="1:4">
      <c r="A3498" s="113"/>
      <c r="B3498" s="113"/>
      <c r="C3498" s="114"/>
      <c r="D3498" s="114"/>
    </row>
    <row r="3499" spans="1:4">
      <c r="A3499" s="113"/>
      <c r="B3499" s="113"/>
      <c r="C3499" s="114"/>
      <c r="D3499" s="114"/>
    </row>
    <row r="3500" spans="1:4">
      <c r="A3500" s="113"/>
      <c r="B3500" s="113"/>
      <c r="C3500" s="114"/>
      <c r="D3500" s="114"/>
    </row>
    <row r="3501" spans="1:4">
      <c r="A3501" s="113"/>
      <c r="B3501" s="113"/>
      <c r="C3501" s="114"/>
      <c r="D3501" s="114"/>
    </row>
    <row r="3502" spans="1:4">
      <c r="A3502" s="113"/>
      <c r="B3502" s="113"/>
      <c r="C3502" s="114"/>
      <c r="D3502" s="114"/>
    </row>
    <row r="3503" spans="1:4">
      <c r="A3503" s="113"/>
      <c r="B3503" s="113"/>
      <c r="C3503" s="114"/>
      <c r="D3503" s="114"/>
    </row>
    <row r="3504" spans="1:4">
      <c r="A3504" s="113"/>
      <c r="B3504" s="113"/>
      <c r="C3504" s="114"/>
      <c r="D3504" s="114"/>
    </row>
    <row r="3505" spans="1:4">
      <c r="A3505" s="113"/>
      <c r="B3505" s="113"/>
      <c r="C3505" s="114"/>
      <c r="D3505" s="114"/>
    </row>
    <row r="3506" spans="1:4">
      <c r="A3506" s="113"/>
      <c r="B3506" s="113"/>
      <c r="C3506" s="114"/>
      <c r="D3506" s="114"/>
    </row>
    <row r="3507" spans="1:4">
      <c r="A3507" s="113"/>
      <c r="B3507" s="113"/>
      <c r="C3507" s="114"/>
      <c r="D3507" s="114"/>
    </row>
    <row r="3508" spans="1:4">
      <c r="A3508" s="113"/>
      <c r="B3508" s="113"/>
      <c r="C3508" s="114"/>
      <c r="D3508" s="114"/>
    </row>
    <row r="3509" spans="1:4">
      <c r="A3509" s="113"/>
      <c r="B3509" s="113"/>
      <c r="C3509" s="114"/>
      <c r="D3509" s="114"/>
    </row>
    <row r="3510" spans="1:4">
      <c r="A3510" s="113"/>
      <c r="B3510" s="113"/>
      <c r="C3510" s="114"/>
      <c r="D3510" s="114"/>
    </row>
    <row r="3511" spans="1:4">
      <c r="A3511" s="113"/>
      <c r="B3511" s="113"/>
      <c r="C3511" s="114"/>
      <c r="D3511" s="114"/>
    </row>
    <row r="3512" spans="1:4">
      <c r="A3512" s="113"/>
      <c r="B3512" s="113"/>
      <c r="C3512" s="114"/>
      <c r="D3512" s="114"/>
    </row>
    <row r="3513" spans="1:4">
      <c r="A3513" s="113"/>
      <c r="B3513" s="113"/>
      <c r="C3513" s="114"/>
      <c r="D3513" s="114"/>
    </row>
    <row r="3514" spans="1:4">
      <c r="A3514" s="113"/>
      <c r="B3514" s="113"/>
      <c r="C3514" s="114"/>
      <c r="D3514" s="114"/>
    </row>
    <row r="3515" spans="1:4">
      <c r="A3515" s="113"/>
      <c r="B3515" s="113"/>
      <c r="C3515" s="114"/>
      <c r="D3515" s="114"/>
    </row>
    <row r="3516" spans="1:4">
      <c r="A3516" s="113"/>
      <c r="B3516" s="113"/>
      <c r="C3516" s="114"/>
      <c r="D3516" s="114"/>
    </row>
    <row r="3517" spans="1:4">
      <c r="A3517" s="113"/>
      <c r="B3517" s="113"/>
      <c r="C3517" s="114"/>
      <c r="D3517" s="114"/>
    </row>
    <row r="3518" spans="1:4">
      <c r="A3518" s="113"/>
      <c r="B3518" s="113"/>
      <c r="C3518" s="114"/>
      <c r="D3518" s="114"/>
    </row>
    <row r="3519" spans="1:4">
      <c r="A3519" s="113"/>
      <c r="B3519" s="113"/>
      <c r="C3519" s="114"/>
      <c r="D3519" s="114"/>
    </row>
    <row r="3520" spans="1:4">
      <c r="A3520" s="113"/>
      <c r="B3520" s="113"/>
      <c r="C3520" s="114"/>
      <c r="D3520" s="114"/>
    </row>
    <row r="3521" spans="1:4">
      <c r="A3521" s="113"/>
      <c r="B3521" s="113"/>
      <c r="C3521" s="114"/>
      <c r="D3521" s="114"/>
    </row>
    <row r="3522" spans="1:4">
      <c r="A3522" s="113"/>
      <c r="B3522" s="113"/>
      <c r="C3522" s="114"/>
      <c r="D3522" s="114"/>
    </row>
    <row r="3523" spans="1:4">
      <c r="A3523" s="113"/>
      <c r="B3523" s="113"/>
      <c r="C3523" s="114"/>
      <c r="D3523" s="114"/>
    </row>
    <row r="3524" spans="1:4">
      <c r="A3524" s="113"/>
      <c r="B3524" s="113"/>
      <c r="C3524" s="114"/>
      <c r="D3524" s="114"/>
    </row>
    <row r="3525" spans="1:4">
      <c r="A3525" s="113"/>
      <c r="B3525" s="113"/>
      <c r="C3525" s="114"/>
      <c r="D3525" s="114"/>
    </row>
    <row r="3526" spans="1:4">
      <c r="A3526" s="113"/>
      <c r="B3526" s="113"/>
      <c r="C3526" s="114"/>
      <c r="D3526" s="114"/>
    </row>
    <row r="3527" spans="1:4">
      <c r="A3527" s="113"/>
      <c r="B3527" s="113"/>
      <c r="C3527" s="114"/>
      <c r="D3527" s="114"/>
    </row>
    <row r="3528" spans="1:4">
      <c r="A3528" s="113"/>
      <c r="B3528" s="113"/>
      <c r="C3528" s="114"/>
      <c r="D3528" s="114"/>
    </row>
    <row r="3529" spans="1:4">
      <c r="A3529" s="113"/>
      <c r="B3529" s="113"/>
      <c r="C3529" s="114"/>
      <c r="D3529" s="114"/>
    </row>
    <row r="3530" spans="1:4">
      <c r="A3530" s="113"/>
      <c r="B3530" s="113"/>
      <c r="C3530" s="114"/>
      <c r="D3530" s="114"/>
    </row>
    <row r="3531" spans="1:4">
      <c r="A3531" s="113"/>
      <c r="B3531" s="113"/>
      <c r="C3531" s="114"/>
      <c r="D3531" s="114"/>
    </row>
    <row r="3532" spans="1:4">
      <c r="A3532" s="113"/>
      <c r="B3532" s="113"/>
      <c r="C3532" s="114"/>
      <c r="D3532" s="114"/>
    </row>
    <row r="3533" spans="1:4">
      <c r="A3533" s="113"/>
      <c r="B3533" s="113"/>
      <c r="C3533" s="114"/>
      <c r="D3533" s="114"/>
    </row>
    <row r="3534" spans="1:4">
      <c r="A3534" s="113"/>
      <c r="B3534" s="113"/>
      <c r="C3534" s="114"/>
      <c r="D3534" s="114"/>
    </row>
    <row r="3535" spans="1:4">
      <c r="A3535" s="113"/>
      <c r="B3535" s="113"/>
      <c r="C3535" s="114"/>
      <c r="D3535" s="114"/>
    </row>
    <row r="3536" spans="1:4">
      <c r="A3536" s="113"/>
      <c r="B3536" s="113"/>
      <c r="C3536" s="114"/>
      <c r="D3536" s="114"/>
    </row>
    <row r="3537" spans="1:4">
      <c r="A3537" s="113"/>
      <c r="B3537" s="113"/>
      <c r="C3537" s="114"/>
      <c r="D3537" s="114"/>
    </row>
    <row r="3538" spans="1:4">
      <c r="A3538" s="113"/>
      <c r="B3538" s="113"/>
      <c r="C3538" s="114"/>
      <c r="D3538" s="114"/>
    </row>
    <row r="3539" spans="1:4">
      <c r="A3539" s="113"/>
      <c r="B3539" s="113"/>
      <c r="C3539" s="114"/>
      <c r="D3539" s="114"/>
    </row>
    <row r="3540" spans="1:4">
      <c r="A3540" s="113"/>
      <c r="B3540" s="113"/>
      <c r="C3540" s="114"/>
      <c r="D3540" s="114"/>
    </row>
    <row r="3541" spans="1:4">
      <c r="A3541" s="113"/>
      <c r="B3541" s="113"/>
      <c r="C3541" s="114"/>
      <c r="D3541" s="114"/>
    </row>
    <row r="3542" spans="1:4">
      <c r="A3542" s="113"/>
      <c r="B3542" s="113"/>
      <c r="C3542" s="114"/>
      <c r="D3542" s="114"/>
    </row>
    <row r="3543" spans="1:4">
      <c r="A3543" s="113"/>
      <c r="B3543" s="113"/>
      <c r="C3543" s="114"/>
      <c r="D3543" s="114"/>
    </row>
    <row r="3544" spans="1:4">
      <c r="A3544" s="113"/>
      <c r="B3544" s="113"/>
      <c r="C3544" s="114"/>
      <c r="D3544" s="114"/>
    </row>
    <row r="3545" spans="1:4">
      <c r="A3545" s="113"/>
      <c r="B3545" s="113"/>
      <c r="C3545" s="114"/>
      <c r="D3545" s="114"/>
    </row>
    <row r="3546" spans="1:4">
      <c r="A3546" s="113"/>
      <c r="B3546" s="113"/>
      <c r="C3546" s="114"/>
      <c r="D3546" s="114"/>
    </row>
    <row r="3547" spans="1:4">
      <c r="A3547" s="113"/>
      <c r="B3547" s="113"/>
      <c r="C3547" s="114"/>
      <c r="D3547" s="114"/>
    </row>
    <row r="3548" spans="1:4">
      <c r="A3548" s="113"/>
      <c r="B3548" s="113"/>
      <c r="C3548" s="114"/>
      <c r="D3548" s="114"/>
    </row>
    <row r="3549" spans="1:4">
      <c r="A3549" s="113"/>
      <c r="B3549" s="113"/>
      <c r="C3549" s="114"/>
      <c r="D3549" s="114"/>
    </row>
    <row r="3550" spans="1:4">
      <c r="A3550" s="113"/>
      <c r="B3550" s="113"/>
      <c r="C3550" s="114"/>
      <c r="D3550" s="114"/>
    </row>
    <row r="3551" spans="1:4">
      <c r="A3551" s="113"/>
      <c r="B3551" s="113"/>
      <c r="C3551" s="114"/>
      <c r="D3551" s="114"/>
    </row>
    <row r="3552" spans="1:4">
      <c r="A3552" s="113"/>
      <c r="B3552" s="113"/>
      <c r="C3552" s="114"/>
      <c r="D3552" s="114"/>
    </row>
    <row r="3553" spans="1:4">
      <c r="A3553" s="113"/>
      <c r="B3553" s="113"/>
      <c r="C3553" s="114"/>
      <c r="D3553" s="114"/>
    </row>
    <row r="3554" spans="1:4">
      <c r="A3554" s="113"/>
      <c r="B3554" s="113"/>
      <c r="C3554" s="114"/>
      <c r="D3554" s="114"/>
    </row>
    <row r="3555" spans="1:4">
      <c r="A3555" s="113"/>
      <c r="B3555" s="113"/>
      <c r="C3555" s="114"/>
      <c r="D3555" s="114"/>
    </row>
    <row r="3556" spans="1:4">
      <c r="A3556" s="113"/>
      <c r="B3556" s="113"/>
      <c r="C3556" s="114"/>
      <c r="D3556" s="114"/>
    </row>
    <row r="3557" spans="1:4">
      <c r="A3557" s="113"/>
      <c r="B3557" s="113"/>
      <c r="C3557" s="114"/>
      <c r="D3557" s="114"/>
    </row>
    <row r="3558" spans="1:4">
      <c r="A3558" s="113"/>
      <c r="B3558" s="113"/>
      <c r="C3558" s="114"/>
      <c r="D3558" s="114"/>
    </row>
    <row r="3559" spans="1:4">
      <c r="A3559" s="113"/>
      <c r="B3559" s="113"/>
      <c r="C3559" s="114"/>
      <c r="D3559" s="114"/>
    </row>
    <row r="3560" spans="1:4">
      <c r="A3560" s="113"/>
      <c r="B3560" s="113"/>
      <c r="C3560" s="114"/>
      <c r="D3560" s="114"/>
    </row>
    <row r="3561" spans="1:4">
      <c r="A3561" s="113"/>
      <c r="B3561" s="113"/>
      <c r="C3561" s="114"/>
      <c r="D3561" s="114"/>
    </row>
    <row r="3562" spans="1:4">
      <c r="A3562" s="113"/>
      <c r="B3562" s="113"/>
      <c r="C3562" s="114"/>
      <c r="D3562" s="114"/>
    </row>
    <row r="3563" spans="1:4">
      <c r="A3563" s="113"/>
      <c r="B3563" s="113"/>
      <c r="C3563" s="114"/>
      <c r="D3563" s="114"/>
    </row>
    <row r="3564" spans="1:4">
      <c r="A3564" s="113"/>
      <c r="B3564" s="113"/>
      <c r="C3564" s="114"/>
      <c r="D3564" s="114"/>
    </row>
    <row r="3565" spans="1:4">
      <c r="A3565" s="113"/>
      <c r="B3565" s="113"/>
      <c r="C3565" s="114"/>
      <c r="D3565" s="114"/>
    </row>
    <row r="3566" spans="1:4">
      <c r="A3566" s="113"/>
      <c r="B3566" s="113"/>
      <c r="C3566" s="114"/>
      <c r="D3566" s="114"/>
    </row>
    <row r="3567" spans="1:4">
      <c r="A3567" s="113"/>
      <c r="B3567" s="113"/>
      <c r="C3567" s="114"/>
      <c r="D3567" s="114"/>
    </row>
    <row r="3568" spans="1:4">
      <c r="A3568" s="113"/>
      <c r="B3568" s="113"/>
      <c r="C3568" s="114"/>
      <c r="D3568" s="114"/>
    </row>
    <row r="3569" spans="1:4">
      <c r="A3569" s="113"/>
      <c r="B3569" s="113"/>
      <c r="C3569" s="114"/>
      <c r="D3569" s="114"/>
    </row>
    <row r="3570" spans="1:4">
      <c r="A3570" s="113"/>
      <c r="B3570" s="113"/>
      <c r="C3570" s="114"/>
      <c r="D3570" s="114"/>
    </row>
    <row r="3571" spans="1:4">
      <c r="A3571" s="113"/>
      <c r="B3571" s="113"/>
      <c r="C3571" s="114"/>
      <c r="D3571" s="114"/>
    </row>
    <row r="3572" spans="1:4">
      <c r="A3572" s="113"/>
      <c r="B3572" s="113"/>
      <c r="C3572" s="114"/>
      <c r="D3572" s="114"/>
    </row>
    <row r="3573" spans="1:4">
      <c r="A3573" s="113"/>
      <c r="B3573" s="113"/>
      <c r="C3573" s="114"/>
      <c r="D3573" s="114"/>
    </row>
    <row r="3574" spans="1:4">
      <c r="A3574" s="113"/>
      <c r="B3574" s="113"/>
      <c r="C3574" s="114"/>
      <c r="D3574" s="114"/>
    </row>
    <row r="3575" spans="1:4">
      <c r="A3575" s="113"/>
      <c r="B3575" s="113"/>
      <c r="C3575" s="114"/>
      <c r="D3575" s="114"/>
    </row>
    <row r="3576" spans="1:4">
      <c r="A3576" s="113"/>
      <c r="B3576" s="113"/>
      <c r="C3576" s="114"/>
      <c r="D3576" s="114"/>
    </row>
    <row r="3577" spans="1:4">
      <c r="A3577" s="113"/>
      <c r="B3577" s="113"/>
      <c r="C3577" s="114"/>
      <c r="D3577" s="114"/>
    </row>
    <row r="3578" spans="1:4">
      <c r="A3578" s="113"/>
      <c r="B3578" s="113"/>
      <c r="C3578" s="114"/>
      <c r="D3578" s="114"/>
    </row>
    <row r="3579" spans="1:4">
      <c r="A3579" s="113"/>
      <c r="B3579" s="113"/>
      <c r="C3579" s="114"/>
      <c r="D3579" s="114"/>
    </row>
    <row r="3580" spans="1:4">
      <c r="A3580" s="113"/>
      <c r="B3580" s="113"/>
      <c r="C3580" s="114"/>
      <c r="D3580" s="114"/>
    </row>
    <row r="3581" spans="1:4">
      <c r="A3581" s="113"/>
      <c r="B3581" s="113"/>
      <c r="C3581" s="114"/>
      <c r="D3581" s="114"/>
    </row>
    <row r="3582" spans="1:4">
      <c r="A3582" s="113"/>
      <c r="B3582" s="113"/>
      <c r="C3582" s="114"/>
      <c r="D3582" s="114"/>
    </row>
    <row r="3583" spans="1:4">
      <c r="A3583" s="113"/>
      <c r="B3583" s="113"/>
      <c r="C3583" s="114"/>
      <c r="D3583" s="114"/>
    </row>
    <row r="3584" spans="1:4">
      <c r="A3584" s="113"/>
      <c r="B3584" s="113"/>
      <c r="C3584" s="114"/>
      <c r="D3584" s="114"/>
    </row>
    <row r="3585" spans="1:4">
      <c r="A3585" s="113"/>
      <c r="B3585" s="113"/>
      <c r="C3585" s="114"/>
      <c r="D3585" s="114"/>
    </row>
    <row r="3586" spans="1:4">
      <c r="A3586" s="113"/>
      <c r="B3586" s="113"/>
      <c r="C3586" s="114"/>
      <c r="D3586" s="114"/>
    </row>
    <row r="3587" spans="1:4">
      <c r="A3587" s="113"/>
      <c r="B3587" s="113"/>
      <c r="C3587" s="114"/>
      <c r="D3587" s="114"/>
    </row>
    <row r="3588" spans="1:4">
      <c r="A3588" s="113"/>
      <c r="B3588" s="113"/>
      <c r="C3588" s="114"/>
      <c r="D3588" s="114"/>
    </row>
    <row r="3589" spans="1:4">
      <c r="A3589" s="113"/>
      <c r="B3589" s="113"/>
      <c r="C3589" s="114"/>
      <c r="D3589" s="114"/>
    </row>
    <row r="3590" spans="1:4">
      <c r="A3590" s="113"/>
      <c r="B3590" s="113"/>
      <c r="C3590" s="114"/>
      <c r="D3590" s="114"/>
    </row>
    <row r="3591" spans="1:4">
      <c r="A3591" s="113"/>
      <c r="B3591" s="113"/>
      <c r="C3591" s="114"/>
      <c r="D3591" s="114"/>
    </row>
    <row r="3592" spans="1:4">
      <c r="A3592" s="113"/>
      <c r="B3592" s="113"/>
      <c r="C3592" s="114"/>
      <c r="D3592" s="114"/>
    </row>
    <row r="3593" spans="1:4">
      <c r="A3593" s="113"/>
      <c r="B3593" s="113"/>
      <c r="C3593" s="114"/>
      <c r="D3593" s="114"/>
    </row>
    <row r="3594" spans="1:4">
      <c r="A3594" s="113"/>
      <c r="B3594" s="113"/>
      <c r="C3594" s="114"/>
      <c r="D3594" s="114"/>
    </row>
    <row r="3595" spans="1:4">
      <c r="A3595" s="113"/>
      <c r="B3595" s="113"/>
      <c r="C3595" s="114"/>
      <c r="D3595" s="114"/>
    </row>
    <row r="3596" spans="1:4">
      <c r="A3596" s="113"/>
      <c r="B3596" s="113"/>
      <c r="C3596" s="114"/>
      <c r="D3596" s="114"/>
    </row>
    <row r="3597" spans="1:4">
      <c r="A3597" s="113"/>
      <c r="B3597" s="113"/>
      <c r="C3597" s="114"/>
      <c r="D3597" s="114"/>
    </row>
    <row r="3598" spans="1:4">
      <c r="A3598" s="113"/>
      <c r="B3598" s="113"/>
      <c r="C3598" s="114"/>
      <c r="D3598" s="114"/>
    </row>
    <row r="3599" spans="1:4">
      <c r="A3599" s="113"/>
      <c r="B3599" s="113"/>
      <c r="C3599" s="114"/>
      <c r="D3599" s="114"/>
    </row>
    <row r="3600" spans="1:4">
      <c r="A3600" s="113"/>
      <c r="B3600" s="113"/>
      <c r="C3600" s="114"/>
      <c r="D3600" s="114"/>
    </row>
    <row r="3601" spans="1:4">
      <c r="A3601" s="113"/>
      <c r="B3601" s="113"/>
      <c r="C3601" s="114"/>
      <c r="D3601" s="114"/>
    </row>
    <row r="3602" spans="1:4">
      <c r="A3602" s="113"/>
      <c r="B3602" s="113"/>
      <c r="C3602" s="114"/>
      <c r="D3602" s="114"/>
    </row>
    <row r="3603" spans="1:4">
      <c r="A3603" s="113"/>
      <c r="B3603" s="113"/>
      <c r="C3603" s="114"/>
      <c r="D3603" s="114"/>
    </row>
    <row r="3604" spans="1:4">
      <c r="A3604" s="113"/>
      <c r="B3604" s="113"/>
      <c r="C3604" s="114"/>
      <c r="D3604" s="114"/>
    </row>
    <row r="3605" spans="1:4">
      <c r="A3605" s="113"/>
      <c r="B3605" s="113"/>
      <c r="C3605" s="114"/>
      <c r="D3605" s="114"/>
    </row>
    <row r="3606" spans="1:4">
      <c r="A3606" s="113"/>
      <c r="B3606" s="113"/>
      <c r="C3606" s="114"/>
      <c r="D3606" s="114"/>
    </row>
    <row r="3607" spans="1:4">
      <c r="A3607" s="113"/>
      <c r="B3607" s="113"/>
      <c r="C3607" s="114"/>
      <c r="D3607" s="114"/>
    </row>
    <row r="3608" spans="1:4">
      <c r="A3608" s="113"/>
      <c r="B3608" s="113"/>
      <c r="C3608" s="114"/>
      <c r="D3608" s="114"/>
    </row>
    <row r="3609" spans="1:4">
      <c r="A3609" s="113"/>
      <c r="B3609" s="113"/>
      <c r="C3609" s="114"/>
      <c r="D3609" s="114"/>
    </row>
    <row r="3610" spans="1:4">
      <c r="A3610" s="113"/>
      <c r="B3610" s="113"/>
      <c r="C3610" s="114"/>
      <c r="D3610" s="114"/>
    </row>
    <row r="3611" spans="1:4">
      <c r="A3611" s="113"/>
      <c r="B3611" s="113"/>
      <c r="C3611" s="114"/>
      <c r="D3611" s="114"/>
    </row>
    <row r="3612" spans="1:4">
      <c r="A3612" s="113"/>
      <c r="B3612" s="113"/>
      <c r="C3612" s="114"/>
      <c r="D3612" s="114"/>
    </row>
    <row r="3613" spans="1:4">
      <c r="A3613" s="113"/>
      <c r="B3613" s="113"/>
      <c r="C3613" s="114"/>
      <c r="D3613" s="114"/>
    </row>
    <row r="3614" spans="1:4">
      <c r="A3614" s="113"/>
      <c r="B3614" s="113"/>
      <c r="C3614" s="114"/>
      <c r="D3614" s="114"/>
    </row>
    <row r="3615" spans="1:4">
      <c r="A3615" s="113"/>
      <c r="B3615" s="113"/>
      <c r="C3615" s="114"/>
      <c r="D3615" s="114"/>
    </row>
    <row r="3616" spans="1:4">
      <c r="A3616" s="113"/>
      <c r="B3616" s="113"/>
      <c r="C3616" s="114"/>
      <c r="D3616" s="114"/>
    </row>
    <row r="3617" spans="1:4">
      <c r="A3617" s="113"/>
      <c r="B3617" s="113"/>
      <c r="C3617" s="114"/>
      <c r="D3617" s="114"/>
    </row>
    <row r="3618" spans="1:4">
      <c r="A3618" s="113"/>
      <c r="B3618" s="113"/>
      <c r="C3618" s="114"/>
      <c r="D3618" s="114"/>
    </row>
    <row r="3619" spans="1:4">
      <c r="A3619" s="113"/>
      <c r="B3619" s="113"/>
      <c r="C3619" s="114"/>
      <c r="D3619" s="114"/>
    </row>
    <row r="3620" spans="1:4">
      <c r="A3620" s="113"/>
      <c r="B3620" s="113"/>
      <c r="C3620" s="114"/>
      <c r="D3620" s="114"/>
    </row>
    <row r="3621" spans="1:4">
      <c r="A3621" s="113"/>
      <c r="B3621" s="113"/>
      <c r="C3621" s="114"/>
      <c r="D3621" s="114"/>
    </row>
    <row r="3622" spans="1:4">
      <c r="A3622" s="113"/>
      <c r="B3622" s="113"/>
      <c r="C3622" s="114"/>
      <c r="D3622" s="114"/>
    </row>
    <row r="3623" spans="1:4">
      <c r="A3623" s="113"/>
      <c r="B3623" s="113"/>
      <c r="C3623" s="114"/>
      <c r="D3623" s="114"/>
    </row>
    <row r="3624" spans="1:4">
      <c r="A3624" s="113"/>
      <c r="B3624" s="113"/>
      <c r="C3624" s="114"/>
      <c r="D3624" s="114"/>
    </row>
    <row r="3625" spans="1:4">
      <c r="A3625" s="113"/>
      <c r="B3625" s="113"/>
      <c r="C3625" s="114"/>
      <c r="D3625" s="114"/>
    </row>
    <row r="3626" spans="1:4">
      <c r="A3626" s="113"/>
      <c r="B3626" s="113"/>
      <c r="C3626" s="114"/>
      <c r="D3626" s="114"/>
    </row>
    <row r="3627" spans="1:4">
      <c r="A3627" s="113"/>
      <c r="B3627" s="113"/>
      <c r="C3627" s="114"/>
      <c r="D3627" s="114"/>
    </row>
    <row r="3628" spans="1:4">
      <c r="A3628" s="113"/>
      <c r="B3628" s="113"/>
      <c r="C3628" s="114"/>
      <c r="D3628" s="114"/>
    </row>
    <row r="3629" spans="1:4">
      <c r="A3629" s="113"/>
      <c r="B3629" s="113"/>
      <c r="C3629" s="114"/>
      <c r="D3629" s="114"/>
    </row>
    <row r="3630" spans="1:4">
      <c r="A3630" s="113"/>
      <c r="B3630" s="113"/>
      <c r="C3630" s="114"/>
      <c r="D3630" s="114"/>
    </row>
    <row r="3631" spans="1:4">
      <c r="A3631" s="113"/>
      <c r="B3631" s="113"/>
      <c r="C3631" s="114"/>
      <c r="D3631" s="114"/>
    </row>
    <row r="3632" spans="1:4">
      <c r="A3632" s="113"/>
      <c r="B3632" s="113"/>
      <c r="C3632" s="114"/>
      <c r="D3632" s="114"/>
    </row>
    <row r="3633" spans="1:4">
      <c r="A3633" s="113"/>
      <c r="B3633" s="113"/>
      <c r="C3633" s="114"/>
      <c r="D3633" s="114"/>
    </row>
    <row r="3634" spans="1:4">
      <c r="A3634" s="113"/>
      <c r="B3634" s="113"/>
      <c r="C3634" s="114"/>
      <c r="D3634" s="114"/>
    </row>
    <row r="3635" spans="1:4">
      <c r="A3635" s="113"/>
      <c r="B3635" s="113"/>
      <c r="C3635" s="114"/>
      <c r="D3635" s="114"/>
    </row>
    <row r="3636" spans="1:4">
      <c r="A3636" s="113"/>
      <c r="B3636" s="113"/>
      <c r="C3636" s="114"/>
      <c r="D3636" s="114"/>
    </row>
    <row r="3637" spans="1:4">
      <c r="A3637" s="113"/>
      <c r="B3637" s="113"/>
      <c r="C3637" s="114"/>
      <c r="D3637" s="114"/>
    </row>
    <row r="3638" spans="1:4">
      <c r="A3638" s="113"/>
      <c r="B3638" s="113"/>
      <c r="C3638" s="114"/>
      <c r="D3638" s="114"/>
    </row>
    <row r="3639" spans="1:4">
      <c r="A3639" s="113"/>
      <c r="B3639" s="113"/>
      <c r="C3639" s="114"/>
      <c r="D3639" s="114"/>
    </row>
    <row r="3640" spans="1:4">
      <c r="A3640" s="113"/>
      <c r="B3640" s="113"/>
      <c r="C3640" s="114"/>
      <c r="D3640" s="114"/>
    </row>
    <row r="3641" spans="1:4">
      <c r="A3641" s="113"/>
      <c r="B3641" s="113"/>
      <c r="C3641" s="114"/>
      <c r="D3641" s="114"/>
    </row>
    <row r="3642" spans="1:4">
      <c r="A3642" s="113"/>
      <c r="B3642" s="113"/>
      <c r="C3642" s="114"/>
      <c r="D3642" s="114"/>
    </row>
    <row r="3643" spans="1:4">
      <c r="A3643" s="113"/>
      <c r="B3643" s="113"/>
      <c r="C3643" s="114"/>
      <c r="D3643" s="114"/>
    </row>
    <row r="3644" spans="1:4">
      <c r="A3644" s="113"/>
      <c r="B3644" s="113"/>
      <c r="C3644" s="114"/>
      <c r="D3644" s="114"/>
    </row>
    <row r="3645" spans="1:4">
      <c r="A3645" s="113"/>
      <c r="B3645" s="113"/>
      <c r="C3645" s="114"/>
      <c r="D3645" s="114"/>
    </row>
    <row r="3646" spans="1:4">
      <c r="A3646" s="113"/>
      <c r="B3646" s="113"/>
      <c r="C3646" s="114"/>
      <c r="D3646" s="114"/>
    </row>
    <row r="3647" spans="1:4">
      <c r="A3647" s="113"/>
      <c r="B3647" s="113"/>
      <c r="C3647" s="114"/>
      <c r="D3647" s="114"/>
    </row>
    <row r="3648" spans="1:4">
      <c r="A3648" s="113"/>
      <c r="B3648" s="113"/>
      <c r="C3648" s="114"/>
      <c r="D3648" s="114"/>
    </row>
    <row r="3649" spans="1:4">
      <c r="A3649" s="113"/>
      <c r="B3649" s="113"/>
      <c r="C3649" s="114"/>
      <c r="D3649" s="114"/>
    </row>
    <row r="3650" spans="1:4">
      <c r="A3650" s="113"/>
      <c r="B3650" s="113"/>
      <c r="C3650" s="114"/>
      <c r="D3650" s="114"/>
    </row>
    <row r="3651" spans="1:4">
      <c r="A3651" s="113"/>
      <c r="B3651" s="113"/>
      <c r="C3651" s="114"/>
      <c r="D3651" s="114"/>
    </row>
    <row r="3652" spans="1:4">
      <c r="A3652" s="113"/>
      <c r="B3652" s="113"/>
      <c r="C3652" s="114"/>
      <c r="D3652" s="114"/>
    </row>
    <row r="3653" spans="1:4">
      <c r="A3653" s="113"/>
      <c r="B3653" s="113"/>
      <c r="C3653" s="114"/>
      <c r="D3653" s="114"/>
    </row>
    <row r="3654" spans="1:4">
      <c r="A3654" s="113"/>
      <c r="B3654" s="113"/>
      <c r="C3654" s="114"/>
      <c r="D3654" s="114"/>
    </row>
    <row r="3655" spans="1:4">
      <c r="A3655" s="113"/>
      <c r="B3655" s="113"/>
      <c r="C3655" s="114"/>
      <c r="D3655" s="114"/>
    </row>
    <row r="3656" spans="1:4">
      <c r="A3656" s="113"/>
      <c r="B3656" s="113"/>
      <c r="C3656" s="114"/>
      <c r="D3656" s="114"/>
    </row>
    <row r="3657" spans="1:4">
      <c r="A3657" s="113"/>
      <c r="B3657" s="113"/>
      <c r="C3657" s="114"/>
      <c r="D3657" s="114"/>
    </row>
    <row r="3658" spans="1:4">
      <c r="A3658" s="113"/>
      <c r="B3658" s="113"/>
      <c r="C3658" s="114"/>
      <c r="D3658" s="114"/>
    </row>
    <row r="3659" spans="1:4">
      <c r="A3659" s="113"/>
      <c r="B3659" s="113"/>
      <c r="C3659" s="114"/>
      <c r="D3659" s="114"/>
    </row>
    <row r="3660" spans="1:4">
      <c r="A3660" s="113"/>
      <c r="B3660" s="113"/>
      <c r="C3660" s="114"/>
      <c r="D3660" s="114"/>
    </row>
    <row r="3661" spans="1:4">
      <c r="A3661" s="113"/>
      <c r="B3661" s="113"/>
      <c r="C3661" s="114"/>
      <c r="D3661" s="114"/>
    </row>
    <row r="3662" spans="1:4">
      <c r="A3662" s="113"/>
      <c r="B3662" s="113"/>
      <c r="C3662" s="114"/>
      <c r="D3662" s="114"/>
    </row>
    <row r="3663" spans="1:4">
      <c r="A3663" s="113"/>
      <c r="B3663" s="113"/>
      <c r="C3663" s="114"/>
      <c r="D3663" s="114"/>
    </row>
    <row r="3664" spans="1:4">
      <c r="A3664" s="113"/>
      <c r="B3664" s="113"/>
      <c r="C3664" s="114"/>
      <c r="D3664" s="114"/>
    </row>
    <row r="3665" spans="1:4">
      <c r="A3665" s="113"/>
      <c r="B3665" s="113"/>
      <c r="C3665" s="114"/>
      <c r="D3665" s="114"/>
    </row>
    <row r="3666" spans="1:4">
      <c r="A3666" s="113"/>
      <c r="B3666" s="113"/>
      <c r="C3666" s="114"/>
      <c r="D3666" s="114"/>
    </row>
    <row r="3667" spans="1:4">
      <c r="A3667" s="113"/>
      <c r="B3667" s="113"/>
      <c r="C3667" s="114"/>
      <c r="D3667" s="114"/>
    </row>
    <row r="3668" spans="1:4">
      <c r="A3668" s="113"/>
      <c r="B3668" s="113"/>
      <c r="C3668" s="114"/>
      <c r="D3668" s="114"/>
    </row>
    <row r="3669" spans="1:4">
      <c r="A3669" s="113"/>
      <c r="B3669" s="113"/>
      <c r="C3669" s="114"/>
      <c r="D3669" s="114"/>
    </row>
    <row r="3670" spans="1:4">
      <c r="A3670" s="113"/>
      <c r="B3670" s="113"/>
      <c r="C3670" s="114"/>
      <c r="D3670" s="114"/>
    </row>
    <row r="3671" spans="1:4">
      <c r="A3671" s="113"/>
      <c r="B3671" s="113"/>
      <c r="C3671" s="114"/>
      <c r="D3671" s="114"/>
    </row>
    <row r="3672" spans="1:4">
      <c r="A3672" s="113"/>
      <c r="B3672" s="113"/>
      <c r="C3672" s="114"/>
      <c r="D3672" s="114"/>
    </row>
    <row r="3673" spans="1:4">
      <c r="A3673" s="113"/>
      <c r="B3673" s="113"/>
      <c r="C3673" s="114"/>
      <c r="D3673" s="114"/>
    </row>
    <row r="3674" spans="1:4">
      <c r="A3674" s="113"/>
      <c r="B3674" s="113"/>
      <c r="C3674" s="114"/>
      <c r="D3674" s="114"/>
    </row>
    <row r="3675" spans="1:4">
      <c r="A3675" s="113"/>
      <c r="B3675" s="113"/>
      <c r="C3675" s="114"/>
      <c r="D3675" s="114"/>
    </row>
    <row r="3676" spans="1:4">
      <c r="A3676" s="113"/>
      <c r="B3676" s="113"/>
      <c r="C3676" s="114"/>
      <c r="D3676" s="114"/>
    </row>
    <row r="3677" spans="1:4">
      <c r="A3677" s="113"/>
      <c r="B3677" s="113"/>
      <c r="C3677" s="114"/>
      <c r="D3677" s="114"/>
    </row>
    <row r="3678" spans="1:4">
      <c r="A3678" s="113"/>
      <c r="B3678" s="113"/>
      <c r="C3678" s="114"/>
      <c r="D3678" s="114"/>
    </row>
    <row r="3679" spans="1:4">
      <c r="A3679" s="113"/>
      <c r="B3679" s="113"/>
      <c r="C3679" s="114"/>
      <c r="D3679" s="114"/>
    </row>
    <row r="3680" spans="1:4">
      <c r="A3680" s="113"/>
      <c r="B3680" s="113"/>
      <c r="C3680" s="114"/>
      <c r="D3680" s="114"/>
    </row>
    <row r="3681" spans="1:4">
      <c r="A3681" s="113"/>
      <c r="B3681" s="113"/>
      <c r="C3681" s="114"/>
      <c r="D3681" s="114"/>
    </row>
    <row r="3682" spans="1:4">
      <c r="A3682" s="113"/>
      <c r="B3682" s="113"/>
      <c r="C3682" s="114"/>
      <c r="D3682" s="114"/>
    </row>
    <row r="3683" spans="1:4">
      <c r="A3683" s="113"/>
      <c r="B3683" s="113"/>
      <c r="C3683" s="114"/>
      <c r="D3683" s="114"/>
    </row>
    <row r="3684" spans="1:4">
      <c r="A3684" s="113"/>
      <c r="B3684" s="113"/>
      <c r="C3684" s="114"/>
      <c r="D3684" s="114"/>
    </row>
    <row r="3685" spans="1:4">
      <c r="A3685" s="113"/>
      <c r="B3685" s="113"/>
      <c r="C3685" s="114"/>
      <c r="D3685" s="114"/>
    </row>
    <row r="3686" spans="1:4">
      <c r="A3686" s="113"/>
      <c r="B3686" s="113"/>
      <c r="C3686" s="114"/>
      <c r="D3686" s="114"/>
    </row>
    <row r="3687" spans="1:4">
      <c r="A3687" s="113"/>
      <c r="B3687" s="113"/>
      <c r="C3687" s="114"/>
      <c r="D3687" s="114"/>
    </row>
    <row r="3688" spans="1:4">
      <c r="A3688" s="113"/>
      <c r="B3688" s="113"/>
      <c r="C3688" s="114"/>
      <c r="D3688" s="114"/>
    </row>
    <row r="3689" spans="1:4">
      <c r="A3689" s="113"/>
      <c r="B3689" s="113"/>
      <c r="C3689" s="114"/>
      <c r="D3689" s="114"/>
    </row>
    <row r="3690" spans="1:4">
      <c r="A3690" s="113"/>
      <c r="B3690" s="113"/>
      <c r="C3690" s="114"/>
      <c r="D3690" s="114"/>
    </row>
    <row r="3691" spans="1:4">
      <c r="A3691" s="113"/>
      <c r="B3691" s="113"/>
      <c r="C3691" s="114"/>
      <c r="D3691" s="114"/>
    </row>
    <row r="3692" spans="1:4">
      <c r="A3692" s="113"/>
      <c r="B3692" s="113"/>
      <c r="C3692" s="114"/>
      <c r="D3692" s="114"/>
    </row>
    <row r="3693" spans="1:4">
      <c r="A3693" s="113"/>
      <c r="B3693" s="113"/>
      <c r="C3693" s="114"/>
      <c r="D3693" s="114"/>
    </row>
    <row r="3694" spans="1:4">
      <c r="A3694" s="113"/>
      <c r="B3694" s="113"/>
      <c r="C3694" s="114"/>
      <c r="D3694" s="114"/>
    </row>
    <row r="3695" spans="1:4">
      <c r="A3695" s="113"/>
      <c r="B3695" s="113"/>
      <c r="C3695" s="114"/>
      <c r="D3695" s="114"/>
    </row>
    <row r="3696" spans="1:4">
      <c r="A3696" s="113"/>
      <c r="B3696" s="113"/>
      <c r="C3696" s="114"/>
      <c r="D3696" s="114"/>
    </row>
    <row r="3697" spans="1:4">
      <c r="A3697" s="113"/>
      <c r="B3697" s="113"/>
      <c r="C3697" s="114"/>
      <c r="D3697" s="114"/>
    </row>
    <row r="3698" spans="1:4">
      <c r="A3698" s="113"/>
      <c r="B3698" s="113"/>
      <c r="C3698" s="114"/>
      <c r="D3698" s="114"/>
    </row>
    <row r="3699" spans="1:4">
      <c r="A3699" s="113"/>
      <c r="B3699" s="113"/>
      <c r="C3699" s="114"/>
      <c r="D3699" s="114"/>
    </row>
    <row r="3700" spans="1:4">
      <c r="A3700" s="113"/>
      <c r="B3700" s="113"/>
      <c r="C3700" s="114"/>
      <c r="D3700" s="114"/>
    </row>
    <row r="3701" spans="1:4">
      <c r="A3701" s="113"/>
      <c r="B3701" s="113"/>
      <c r="C3701" s="114"/>
      <c r="D3701" s="114"/>
    </row>
    <row r="3702" spans="1:4">
      <c r="A3702" s="113"/>
      <c r="B3702" s="113"/>
      <c r="C3702" s="114"/>
      <c r="D3702" s="114"/>
    </row>
    <row r="3703" spans="1:4">
      <c r="A3703" s="113"/>
      <c r="B3703" s="113"/>
      <c r="C3703" s="114"/>
      <c r="D3703" s="114"/>
    </row>
    <row r="3704" spans="1:4">
      <c r="A3704" s="113"/>
      <c r="B3704" s="113"/>
      <c r="C3704" s="114"/>
      <c r="D3704" s="114"/>
    </row>
    <row r="3705" spans="1:4">
      <c r="A3705" s="113"/>
      <c r="B3705" s="113"/>
      <c r="C3705" s="114"/>
      <c r="D3705" s="114"/>
    </row>
    <row r="3706" spans="1:4">
      <c r="A3706" s="113"/>
      <c r="B3706" s="113"/>
      <c r="C3706" s="114"/>
      <c r="D3706" s="114"/>
    </row>
    <row r="3707" spans="1:4">
      <c r="A3707" s="113"/>
      <c r="B3707" s="113"/>
      <c r="C3707" s="114"/>
      <c r="D3707" s="114"/>
    </row>
    <row r="3708" spans="1:4">
      <c r="A3708" s="113"/>
      <c r="B3708" s="113"/>
      <c r="C3708" s="114"/>
      <c r="D3708" s="114"/>
    </row>
    <row r="3709" spans="1:4">
      <c r="A3709" s="113"/>
      <c r="B3709" s="113"/>
      <c r="C3709" s="114"/>
      <c r="D3709" s="114"/>
    </row>
    <row r="3710" spans="1:4">
      <c r="A3710" s="113"/>
      <c r="B3710" s="113"/>
      <c r="C3710" s="114"/>
      <c r="D3710" s="114"/>
    </row>
  </sheetData>
  <mergeCells count="2">
    <mergeCell ref="A3:B3"/>
    <mergeCell ref="B5:C5"/>
  </mergeCells>
  <phoneticPr fontId="9" type="noConversion"/>
  <pageMargins left="0.43307086614173201" right="0.27559055118110198" top="0.511811023622047" bottom="0.47244094488188998" header="0.511811023622047" footer="0.511811023622047"/>
  <pageSetup paperSize="9" scale="54" orientation="portrait" cellComments="asDisplayed" horizontalDpi="400" verticalDpi="400" r:id="rId1"/>
  <headerFooter alignWithMargins="0">
    <oddFooter>&amp;C&amp;F</oddFooter>
  </headerFooter>
  <drawing r:id="rId2"/>
</worksheet>
</file>

<file path=xl/worksheets/sheet4.xml><?xml version="1.0" encoding="utf-8"?>
<worksheet xmlns="http://schemas.openxmlformats.org/spreadsheetml/2006/main" xmlns:r="http://schemas.openxmlformats.org/officeDocument/2006/relationships">
  <sheetPr codeName="Sheet5">
    <pageSetUpPr fitToPage="1"/>
  </sheetPr>
  <dimension ref="A1:AB26"/>
  <sheetViews>
    <sheetView workbookViewId="0">
      <selection activeCell="AB26" sqref="AB26"/>
    </sheetView>
  </sheetViews>
  <sheetFormatPr defaultRowHeight="12.75"/>
  <cols>
    <col min="1" max="1" width="21" style="454" customWidth="1"/>
    <col min="2" max="2" width="2.7109375" style="454" customWidth="1"/>
    <col min="3" max="3" width="9.140625" style="454" customWidth="1"/>
    <col min="4" max="4" width="2.7109375" style="454" customWidth="1"/>
    <col min="5" max="5" width="10.140625" style="454" bestFit="1" customWidth="1"/>
    <col min="6" max="6" width="2.7109375" style="454" customWidth="1"/>
    <col min="7" max="7" width="9.140625" style="454" customWidth="1"/>
    <col min="8" max="8" width="2.7109375" style="454" customWidth="1"/>
    <col min="9" max="9" width="9.140625" style="454" customWidth="1"/>
    <col min="10" max="10" width="2.7109375" style="454" customWidth="1"/>
    <col min="11" max="11" width="9.140625" style="454" customWidth="1"/>
    <col min="12" max="12" width="2.7109375" style="454" customWidth="1"/>
    <col min="13" max="13" width="9.140625" style="454" customWidth="1"/>
    <col min="14" max="14" width="2.7109375" style="454" customWidth="1"/>
    <col min="15" max="15" width="9.140625" style="454" customWidth="1"/>
    <col min="16" max="16" width="2.7109375" style="454" customWidth="1"/>
    <col min="17" max="17" width="9.140625" style="454" customWidth="1"/>
    <col min="18" max="18" width="2.7109375" style="454" customWidth="1"/>
    <col min="19" max="19" width="9.140625" style="454" customWidth="1"/>
    <col min="20" max="20" width="2.7109375" style="454" customWidth="1"/>
    <col min="21" max="21" width="9.140625" style="454" customWidth="1"/>
    <col min="22" max="22" width="2.7109375" style="454" customWidth="1"/>
    <col min="23" max="23" width="10.7109375" style="454" bestFit="1" customWidth="1"/>
    <col min="24" max="24" width="2.7109375" style="454" customWidth="1"/>
    <col min="25" max="25" width="1.7109375" style="454" customWidth="1"/>
    <col min="26" max="26" width="2.7109375" style="454" customWidth="1"/>
    <col min="27" max="27" width="10.140625" style="454" bestFit="1" customWidth="1"/>
    <col min="28" max="16384" width="9.140625" style="454"/>
  </cols>
  <sheetData>
    <row r="1" spans="1:28">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row>
    <row r="2" spans="1:28" ht="15">
      <c r="A2" s="472"/>
      <c r="B2" s="472"/>
      <c r="C2" s="472"/>
      <c r="D2" s="472"/>
      <c r="E2" s="472"/>
      <c r="F2" s="472"/>
      <c r="G2" s="472"/>
      <c r="H2" s="472"/>
      <c r="I2" s="469" t="s">
        <v>61</v>
      </c>
      <c r="J2" s="455"/>
      <c r="K2" s="455"/>
      <c r="L2" s="456"/>
      <c r="M2" s="766" t="e">
        <f>+#REF!</f>
        <v>#REF!</v>
      </c>
      <c r="N2" s="767"/>
      <c r="O2" s="767"/>
      <c r="P2" s="767"/>
      <c r="Q2" s="768"/>
      <c r="R2" s="472"/>
      <c r="S2" s="472"/>
      <c r="T2" s="472"/>
      <c r="U2" s="472"/>
      <c r="V2" s="472"/>
      <c r="W2" s="472"/>
      <c r="X2" s="472"/>
      <c r="Y2" s="472"/>
      <c r="Z2" s="472"/>
      <c r="AA2" s="472"/>
    </row>
    <row r="3" spans="1:28" ht="15">
      <c r="A3" s="472"/>
      <c r="B3" s="472"/>
      <c r="C3" s="472"/>
      <c r="D3" s="472"/>
      <c r="E3" s="472"/>
      <c r="F3" s="472"/>
      <c r="G3" s="472"/>
      <c r="H3" s="472"/>
      <c r="I3" s="470" t="s">
        <v>1</v>
      </c>
      <c r="J3" s="457"/>
      <c r="K3" s="457"/>
      <c r="L3" s="458"/>
      <c r="M3" s="766" t="e">
        <f>+#REF!</f>
        <v>#REF!</v>
      </c>
      <c r="N3" s="767"/>
      <c r="O3" s="767"/>
      <c r="P3" s="767"/>
      <c r="Q3" s="768"/>
      <c r="R3" s="472"/>
      <c r="S3" s="472"/>
      <c r="T3" s="472"/>
      <c r="U3" s="472"/>
      <c r="V3" s="472"/>
      <c r="W3" s="472"/>
      <c r="X3" s="472"/>
      <c r="Y3" s="472"/>
      <c r="Z3" s="472"/>
      <c r="AA3" s="472"/>
    </row>
    <row r="4" spans="1:28" ht="15">
      <c r="A4" s="472"/>
      <c r="B4" s="472"/>
      <c r="C4" s="472"/>
      <c r="D4" s="472"/>
      <c r="E4" s="472"/>
      <c r="F4" s="472"/>
      <c r="G4" s="472"/>
      <c r="H4" s="472"/>
      <c r="I4" s="471" t="s">
        <v>62</v>
      </c>
      <c r="J4" s="459"/>
      <c r="K4" s="459"/>
      <c r="L4" s="460"/>
      <c r="M4" s="769" t="e">
        <f>+#REF!</f>
        <v>#REF!</v>
      </c>
      <c r="N4" s="770"/>
      <c r="O4" s="770"/>
      <c r="P4" s="770"/>
      <c r="Q4" s="771"/>
      <c r="R4" s="472"/>
      <c r="S4" s="472"/>
      <c r="T4" s="472"/>
      <c r="U4" s="472"/>
      <c r="V4" s="472"/>
      <c r="W4" s="472"/>
      <c r="X4" s="472"/>
      <c r="Y4" s="472"/>
      <c r="Z4" s="472"/>
      <c r="AA4" s="472"/>
    </row>
    <row r="5" spans="1:28">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row>
    <row r="6" spans="1:28">
      <c r="A6" s="474" t="s">
        <v>166</v>
      </c>
      <c r="B6" s="474"/>
      <c r="C6" s="461">
        <v>1.25</v>
      </c>
      <c r="D6" s="473"/>
      <c r="E6" s="472"/>
      <c r="F6" s="473"/>
      <c r="G6" s="473"/>
      <c r="H6" s="473"/>
      <c r="I6" s="473"/>
      <c r="J6" s="473"/>
      <c r="K6" s="473"/>
      <c r="L6" s="473"/>
      <c r="M6" s="473"/>
      <c r="N6" s="473"/>
      <c r="O6" s="473"/>
      <c r="P6" s="473"/>
      <c r="Q6" s="473"/>
      <c r="R6" s="473"/>
      <c r="S6" s="473"/>
      <c r="T6" s="473"/>
      <c r="U6" s="473"/>
      <c r="V6" s="473"/>
      <c r="W6" s="473"/>
      <c r="X6" s="473"/>
      <c r="Y6" s="473"/>
      <c r="Z6" s="473"/>
      <c r="AA6" s="473"/>
      <c r="AB6" s="462"/>
    </row>
    <row r="7" spans="1:28">
      <c r="A7" s="473"/>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62"/>
    </row>
    <row r="8" spans="1:28">
      <c r="A8" s="473"/>
      <c r="B8" s="473"/>
      <c r="C8" s="473"/>
      <c r="D8" s="473"/>
      <c r="E8" s="473"/>
      <c r="F8" s="473"/>
      <c r="G8" s="473"/>
      <c r="H8" s="473"/>
      <c r="I8" s="473"/>
      <c r="J8" s="473"/>
      <c r="K8" s="473"/>
      <c r="L8" s="473"/>
      <c r="M8" s="473"/>
      <c r="N8" s="473"/>
      <c r="O8" s="473"/>
      <c r="P8" s="473"/>
      <c r="Q8" s="473"/>
      <c r="R8" s="473"/>
      <c r="S8" s="473"/>
      <c r="T8" s="473"/>
      <c r="U8" s="473"/>
      <c r="V8" s="473"/>
      <c r="W8" s="473"/>
      <c r="X8" s="473"/>
      <c r="Y8" s="475"/>
      <c r="Z8" s="473"/>
      <c r="AA8" s="473"/>
      <c r="AB8" s="462"/>
    </row>
    <row r="9" spans="1:28">
      <c r="A9" s="462"/>
      <c r="B9" s="462"/>
      <c r="C9" s="468" t="s">
        <v>167</v>
      </c>
      <c r="D9" s="462"/>
      <c r="E9" s="468" t="s">
        <v>168</v>
      </c>
      <c r="F9" s="463"/>
      <c r="G9" s="468" t="s">
        <v>169</v>
      </c>
      <c r="H9" s="463"/>
      <c r="I9" s="468" t="s">
        <v>170</v>
      </c>
      <c r="J9" s="463"/>
      <c r="K9" s="468" t="s">
        <v>171</v>
      </c>
      <c r="L9" s="463"/>
      <c r="M9" s="468" t="s">
        <v>172</v>
      </c>
      <c r="N9" s="463"/>
      <c r="O9" s="468" t="s">
        <v>173</v>
      </c>
      <c r="P9" s="463"/>
      <c r="Q9" s="468" t="s">
        <v>174</v>
      </c>
      <c r="R9" s="463"/>
      <c r="S9" s="468" t="s">
        <v>175</v>
      </c>
      <c r="T9" s="463"/>
      <c r="U9" s="468" t="s">
        <v>183</v>
      </c>
      <c r="V9" s="463"/>
      <c r="W9" s="468" t="s">
        <v>176</v>
      </c>
      <c r="X9" s="476"/>
      <c r="Y9" s="464"/>
      <c r="Z9" s="462"/>
      <c r="AA9" s="468" t="s">
        <v>177</v>
      </c>
      <c r="AB9" s="462"/>
    </row>
    <row r="10" spans="1:28">
      <c r="A10" s="474" t="s">
        <v>178</v>
      </c>
      <c r="B10" s="473"/>
      <c r="C10" s="478"/>
      <c r="D10" s="473"/>
      <c r="E10" s="478" t="e">
        <f>-#REF!</f>
        <v>#REF!</v>
      </c>
      <c r="F10" s="478"/>
      <c r="G10" s="478"/>
      <c r="H10" s="478"/>
      <c r="I10" s="478"/>
      <c r="J10" s="478"/>
      <c r="K10" s="478" t="e">
        <f>SUM(E10,G10)</f>
        <v>#REF!</v>
      </c>
      <c r="L10" s="478"/>
      <c r="M10" s="478"/>
      <c r="N10" s="478"/>
      <c r="O10" s="478"/>
      <c r="P10" s="478"/>
      <c r="Q10" s="478"/>
      <c r="R10" s="478"/>
      <c r="S10" s="478"/>
      <c r="T10" s="478"/>
      <c r="U10" s="478"/>
      <c r="V10" s="478"/>
      <c r="W10" s="478" t="e">
        <f>SUM(K10:V10)</f>
        <v>#REF!</v>
      </c>
      <c r="X10" s="476"/>
      <c r="Y10" s="464"/>
      <c r="Z10" s="473"/>
      <c r="AA10" s="478" t="e">
        <f>W10*$C$6</f>
        <v>#REF!</v>
      </c>
      <c r="AB10" s="462"/>
    </row>
    <row r="11" spans="1:28">
      <c r="A11" s="474"/>
      <c r="B11" s="473"/>
      <c r="C11" s="473"/>
      <c r="D11" s="473"/>
      <c r="E11" s="478"/>
      <c r="F11" s="478"/>
      <c r="G11" s="478"/>
      <c r="H11" s="478"/>
      <c r="I11" s="478"/>
      <c r="J11" s="478"/>
      <c r="K11" s="478"/>
      <c r="L11" s="478"/>
      <c r="M11" s="478"/>
      <c r="N11" s="478"/>
      <c r="O11" s="478"/>
      <c r="P11" s="478"/>
      <c r="Q11" s="478"/>
      <c r="R11" s="478"/>
      <c r="S11" s="478"/>
      <c r="T11" s="478"/>
      <c r="U11" s="478"/>
      <c r="V11" s="478"/>
      <c r="W11" s="478"/>
      <c r="X11" s="476"/>
      <c r="Y11" s="464"/>
      <c r="Z11" s="473"/>
      <c r="AA11" s="473"/>
      <c r="AB11" s="462"/>
    </row>
    <row r="12" spans="1:28">
      <c r="A12" s="474" t="s">
        <v>137</v>
      </c>
      <c r="B12" s="473"/>
      <c r="C12" s="478"/>
      <c r="D12" s="473"/>
      <c r="E12" s="478" t="e">
        <f>-#REF!</f>
        <v>#REF!</v>
      </c>
      <c r="F12" s="478"/>
      <c r="G12" s="478"/>
      <c r="H12" s="478"/>
      <c r="I12" s="478"/>
      <c r="J12" s="478"/>
      <c r="K12" s="478" t="e">
        <f>SUM(E12,G12)</f>
        <v>#REF!</v>
      </c>
      <c r="L12" s="478"/>
      <c r="M12" s="478"/>
      <c r="N12" s="478"/>
      <c r="O12" s="478"/>
      <c r="P12" s="478"/>
      <c r="Q12" s="478" t="e">
        <f>-#REF!</f>
        <v>#REF!</v>
      </c>
      <c r="R12" s="478"/>
      <c r="S12" s="478"/>
      <c r="T12" s="478"/>
      <c r="U12" s="478"/>
      <c r="V12" s="478"/>
      <c r="W12" s="478" t="e">
        <f>SUM(K12:V12)</f>
        <v>#REF!</v>
      </c>
      <c r="X12" s="476"/>
      <c r="Y12" s="464"/>
      <c r="Z12" s="473"/>
      <c r="AA12" s="478" t="e">
        <f>W12*$C$6</f>
        <v>#REF!</v>
      </c>
      <c r="AB12" s="462"/>
    </row>
    <row r="13" spans="1:28">
      <c r="A13" s="474"/>
      <c r="B13" s="473"/>
      <c r="C13" s="473"/>
      <c r="D13" s="473"/>
      <c r="E13" s="478"/>
      <c r="F13" s="478"/>
      <c r="G13" s="478"/>
      <c r="H13" s="478"/>
      <c r="I13" s="478"/>
      <c r="J13" s="478"/>
      <c r="K13" s="478"/>
      <c r="L13" s="478"/>
      <c r="M13" s="478"/>
      <c r="N13" s="478"/>
      <c r="O13" s="478"/>
      <c r="P13" s="478"/>
      <c r="Q13" s="478"/>
      <c r="R13" s="478"/>
      <c r="S13" s="478"/>
      <c r="T13" s="478"/>
      <c r="U13" s="478"/>
      <c r="V13" s="478"/>
      <c r="W13" s="478"/>
      <c r="X13" s="476"/>
      <c r="Y13" s="464"/>
      <c r="Z13" s="473"/>
      <c r="AA13" s="473"/>
      <c r="AB13" s="462"/>
    </row>
    <row r="14" spans="1:28">
      <c r="A14" s="474" t="s">
        <v>179</v>
      </c>
      <c r="B14" s="473"/>
      <c r="C14" s="478"/>
      <c r="D14" s="473"/>
      <c r="E14" s="478" t="e">
        <f>-#REF!</f>
        <v>#REF!</v>
      </c>
      <c r="F14" s="478"/>
      <c r="G14" s="478"/>
      <c r="H14" s="478"/>
      <c r="I14" s="478"/>
      <c r="J14" s="478"/>
      <c r="K14" s="478" t="e">
        <f>SUM(E14,G14)</f>
        <v>#REF!</v>
      </c>
      <c r="L14" s="478"/>
      <c r="M14" s="478"/>
      <c r="N14" s="478"/>
      <c r="O14" s="478"/>
      <c r="P14" s="478"/>
      <c r="Q14" s="478"/>
      <c r="R14" s="478"/>
      <c r="S14" s="478"/>
      <c r="T14" s="478"/>
      <c r="U14" s="478"/>
      <c r="V14" s="478"/>
      <c r="W14" s="478" t="e">
        <f>SUM(K14:V14)</f>
        <v>#REF!</v>
      </c>
      <c r="X14" s="476"/>
      <c r="Y14" s="464"/>
      <c r="Z14" s="473"/>
      <c r="AA14" s="478" t="e">
        <f>W14*$C$6</f>
        <v>#REF!</v>
      </c>
      <c r="AB14" s="462"/>
    </row>
    <row r="15" spans="1:28">
      <c r="A15" s="474"/>
      <c r="B15" s="473"/>
      <c r="C15" s="473"/>
      <c r="D15" s="473"/>
      <c r="E15" s="478"/>
      <c r="F15" s="478"/>
      <c r="G15" s="478"/>
      <c r="H15" s="478"/>
      <c r="I15" s="478"/>
      <c r="J15" s="478"/>
      <c r="K15" s="478"/>
      <c r="L15" s="478"/>
      <c r="M15" s="478"/>
      <c r="N15" s="478"/>
      <c r="O15" s="478"/>
      <c r="P15" s="478"/>
      <c r="Q15" s="478"/>
      <c r="R15" s="478"/>
      <c r="S15" s="478"/>
      <c r="T15" s="478"/>
      <c r="U15" s="478"/>
      <c r="V15" s="478"/>
      <c r="W15" s="478"/>
      <c r="X15" s="476"/>
      <c r="Y15" s="464"/>
      <c r="Z15" s="473"/>
      <c r="AA15" s="473"/>
      <c r="AB15" s="462"/>
    </row>
    <row r="16" spans="1:28">
      <c r="A16" s="474" t="s">
        <v>165</v>
      </c>
      <c r="B16" s="473"/>
      <c r="C16" s="473"/>
      <c r="D16" s="473"/>
      <c r="E16" s="478"/>
      <c r="F16" s="478"/>
      <c r="G16" s="478" t="e">
        <f>-#REF!/4</f>
        <v>#REF!</v>
      </c>
      <c r="H16" s="478"/>
      <c r="I16" s="478" t="e">
        <f>-#REF!/4</f>
        <v>#REF!</v>
      </c>
      <c r="J16" s="478"/>
      <c r="K16" s="478" t="e">
        <f>SUM(C16,E16,G16,I16)</f>
        <v>#REF!</v>
      </c>
      <c r="L16" s="478"/>
      <c r="M16" s="478" t="e">
        <f>-#REF!/4-#REF!/4*3</f>
        <v>#REF!</v>
      </c>
      <c r="N16" s="478"/>
      <c r="O16" s="478" t="e">
        <f>-#REF!/4-#REF!/4*3</f>
        <v>#REF!</v>
      </c>
      <c r="P16" s="478"/>
      <c r="Q16" s="478" t="e">
        <f>-#REF!/4-#REF!/4*3</f>
        <v>#REF!</v>
      </c>
      <c r="R16" s="478"/>
      <c r="S16" s="478" t="e">
        <f>-#REF!/4-#REF!/4*3</f>
        <v>#REF!</v>
      </c>
      <c r="T16" s="478"/>
      <c r="U16" s="478" t="e">
        <f>-#REF!/4-#REF!/4*3</f>
        <v>#REF!</v>
      </c>
      <c r="V16" s="478"/>
      <c r="W16" s="478" t="e">
        <f>SUM(K16:V16)</f>
        <v>#REF!</v>
      </c>
      <c r="X16" s="476"/>
      <c r="Y16" s="464"/>
      <c r="Z16" s="473"/>
      <c r="AA16" s="478" t="e">
        <f>W16*$C$6</f>
        <v>#REF!</v>
      </c>
      <c r="AB16" s="462"/>
    </row>
    <row r="17" spans="1:28">
      <c r="A17" s="474"/>
      <c r="B17" s="473"/>
      <c r="C17" s="473"/>
      <c r="D17" s="473"/>
      <c r="E17" s="478"/>
      <c r="F17" s="478"/>
      <c r="G17" s="478"/>
      <c r="H17" s="478"/>
      <c r="I17" s="478"/>
      <c r="J17" s="478"/>
      <c r="K17" s="478"/>
      <c r="L17" s="478"/>
      <c r="M17" s="478"/>
      <c r="N17" s="478"/>
      <c r="O17" s="478"/>
      <c r="P17" s="478"/>
      <c r="Q17" s="478"/>
      <c r="R17" s="478"/>
      <c r="S17" s="478"/>
      <c r="T17" s="478"/>
      <c r="U17" s="478"/>
      <c r="V17" s="478"/>
      <c r="W17" s="478"/>
      <c r="X17" s="476"/>
      <c r="Y17" s="464"/>
      <c r="Z17" s="473"/>
      <c r="AA17" s="473"/>
      <c r="AB17" s="462"/>
    </row>
    <row r="18" spans="1:28">
      <c r="A18" s="474" t="s">
        <v>180</v>
      </c>
      <c r="B18" s="473"/>
      <c r="C18" s="475"/>
      <c r="D18" s="473"/>
      <c r="E18" s="479"/>
      <c r="F18" s="478"/>
      <c r="G18" s="479"/>
      <c r="H18" s="478"/>
      <c r="I18" s="479"/>
      <c r="J18" s="478"/>
      <c r="K18" s="479"/>
      <c r="L18" s="478"/>
      <c r="M18" s="479"/>
      <c r="N18" s="478"/>
      <c r="O18" s="479"/>
      <c r="P18" s="478"/>
      <c r="Q18" s="479" t="e">
        <f>-#REF!</f>
        <v>#REF!</v>
      </c>
      <c r="R18" s="478"/>
      <c r="S18" s="479"/>
      <c r="T18" s="478"/>
      <c r="U18" s="479"/>
      <c r="V18" s="478"/>
      <c r="W18" s="479" t="e">
        <f>SUM(K18:V18)</f>
        <v>#REF!</v>
      </c>
      <c r="X18" s="476"/>
      <c r="Y18" s="464"/>
      <c r="Z18" s="473"/>
      <c r="AA18" s="479" t="e">
        <f>W18*$C$6</f>
        <v>#REF!</v>
      </c>
      <c r="AB18" s="462"/>
    </row>
    <row r="19" spans="1:28">
      <c r="A19" s="474"/>
      <c r="B19" s="473"/>
      <c r="C19" s="473"/>
      <c r="D19" s="473"/>
      <c r="E19" s="473"/>
      <c r="F19" s="473"/>
      <c r="G19" s="473"/>
      <c r="H19" s="473"/>
      <c r="I19" s="473"/>
      <c r="J19" s="473"/>
      <c r="K19" s="473"/>
      <c r="L19" s="473"/>
      <c r="M19" s="473"/>
      <c r="N19" s="473"/>
      <c r="O19" s="473"/>
      <c r="P19" s="473"/>
      <c r="Q19" s="473"/>
      <c r="R19" s="473"/>
      <c r="S19" s="473"/>
      <c r="T19" s="473"/>
      <c r="U19" s="473"/>
      <c r="V19" s="473"/>
      <c r="W19" s="473"/>
      <c r="X19" s="476"/>
      <c r="Y19" s="464"/>
      <c r="Z19" s="473"/>
      <c r="AA19" s="473"/>
      <c r="AB19" s="462"/>
    </row>
    <row r="20" spans="1:28" ht="13.5" thickBot="1">
      <c r="A20" s="474" t="s">
        <v>181</v>
      </c>
      <c r="B20" s="473"/>
      <c r="C20" s="480">
        <f>SUM(C10:C18)</f>
        <v>0</v>
      </c>
      <c r="D20" s="473"/>
      <c r="E20" s="480" t="e">
        <f>SUM(E10:E18)</f>
        <v>#REF!</v>
      </c>
      <c r="F20" s="478"/>
      <c r="G20" s="480" t="e">
        <f>SUM(G10:G18)</f>
        <v>#REF!</v>
      </c>
      <c r="H20" s="478"/>
      <c r="I20" s="480" t="e">
        <f>SUM(I10:I18)</f>
        <v>#REF!</v>
      </c>
      <c r="J20" s="478"/>
      <c r="K20" s="480" t="e">
        <f>SUM(K10:K18)</f>
        <v>#REF!</v>
      </c>
      <c r="L20" s="478"/>
      <c r="M20" s="480" t="e">
        <f>SUM(M10:M18)</f>
        <v>#REF!</v>
      </c>
      <c r="N20" s="478"/>
      <c r="O20" s="480" t="e">
        <f>SUM(O10:O18)</f>
        <v>#REF!</v>
      </c>
      <c r="P20" s="478"/>
      <c r="Q20" s="480" t="e">
        <f>SUM(Q10:Q18)</f>
        <v>#REF!</v>
      </c>
      <c r="R20" s="478"/>
      <c r="S20" s="480" t="e">
        <f>SUM(S10:S18)</f>
        <v>#REF!</v>
      </c>
      <c r="T20" s="478"/>
      <c r="U20" s="480" t="e">
        <f>SUM(U10:U18)</f>
        <v>#REF!</v>
      </c>
      <c r="V20" s="478"/>
      <c r="W20" s="481" t="e">
        <f>SUM(W10:W18)</f>
        <v>#REF!</v>
      </c>
      <c r="X20" s="476"/>
      <c r="Y20" s="464"/>
      <c r="Z20" s="473"/>
      <c r="AA20" s="483" t="e">
        <f>W20*$C$6</f>
        <v>#REF!</v>
      </c>
      <c r="AB20" s="462"/>
    </row>
    <row r="21" spans="1:28" ht="13.5" thickTop="1">
      <c r="A21" s="482"/>
      <c r="B21" s="475"/>
      <c r="C21" s="475"/>
      <c r="D21" s="475"/>
      <c r="E21" s="479"/>
      <c r="F21" s="479"/>
      <c r="G21" s="479"/>
      <c r="H21" s="479"/>
      <c r="I21" s="479"/>
      <c r="J21" s="479"/>
      <c r="K21" s="479"/>
      <c r="L21" s="479"/>
      <c r="M21" s="479"/>
      <c r="N21" s="479"/>
      <c r="O21" s="479"/>
      <c r="P21" s="479"/>
      <c r="Q21" s="479"/>
      <c r="R21" s="479"/>
      <c r="S21" s="479"/>
      <c r="T21" s="479"/>
      <c r="U21" s="479"/>
      <c r="V21" s="479"/>
      <c r="W21" s="479"/>
      <c r="X21" s="477"/>
      <c r="Y21" s="464"/>
      <c r="Z21" s="484"/>
      <c r="AA21" s="478"/>
      <c r="AB21" s="462"/>
    </row>
    <row r="22" spans="1:28" ht="9.9499999999999993" customHeight="1">
      <c r="A22" s="465"/>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7"/>
      <c r="Z22" s="473"/>
      <c r="AA22" s="473"/>
      <c r="AB22" s="462"/>
    </row>
    <row r="23" spans="1:28">
      <c r="A23" s="474"/>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62"/>
    </row>
    <row r="24" spans="1:28" ht="13.5" thickBot="1">
      <c r="A24" s="474" t="s">
        <v>182</v>
      </c>
      <c r="B24" s="473"/>
      <c r="C24" s="485">
        <f>C20*$C$6</f>
        <v>0</v>
      </c>
      <c r="D24" s="473"/>
      <c r="E24" s="485" t="e">
        <f>E20*$C$6</f>
        <v>#REF!</v>
      </c>
      <c r="F24" s="478"/>
      <c r="G24" s="485" t="e">
        <f>G20*$C$6</f>
        <v>#REF!</v>
      </c>
      <c r="H24" s="478"/>
      <c r="I24" s="485" t="e">
        <f>I20*$C$6</f>
        <v>#REF!</v>
      </c>
      <c r="J24" s="478"/>
      <c r="K24" s="485" t="e">
        <f>K20*$C$6</f>
        <v>#REF!</v>
      </c>
      <c r="L24" s="478"/>
      <c r="M24" s="485" t="e">
        <f>M20*$C$6</f>
        <v>#REF!</v>
      </c>
      <c r="N24" s="478"/>
      <c r="O24" s="485" t="e">
        <f>O20*$C$6</f>
        <v>#REF!</v>
      </c>
      <c r="P24" s="478"/>
      <c r="Q24" s="485" t="e">
        <f>Q20*$C$6</f>
        <v>#REF!</v>
      </c>
      <c r="R24" s="478"/>
      <c r="S24" s="485" t="e">
        <f>S20*$C$6</f>
        <v>#REF!</v>
      </c>
      <c r="T24" s="478"/>
      <c r="U24" s="485" t="e">
        <f>U20*$C$6</f>
        <v>#REF!</v>
      </c>
      <c r="V24" s="478"/>
      <c r="W24" s="483" t="e">
        <f>W20*$C$6</f>
        <v>#REF!</v>
      </c>
      <c r="X24" s="473"/>
      <c r="Y24" s="473"/>
      <c r="Z24" s="473"/>
      <c r="AA24" s="473"/>
      <c r="AB24" s="462"/>
    </row>
    <row r="25" spans="1:28" ht="13.5" thickTop="1">
      <c r="A25" s="473"/>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62"/>
    </row>
    <row r="26" spans="1:28">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row>
  </sheetData>
  <mergeCells count="3">
    <mergeCell ref="M2:Q2"/>
    <mergeCell ref="M3:Q3"/>
    <mergeCell ref="M4:Q4"/>
  </mergeCells>
  <phoneticPr fontId="0" type="noConversion"/>
  <printOptions horizontalCentered="1"/>
  <pageMargins left="0.75" right="0.75" top="1" bottom="1" header="0.5" footer="0.5"/>
  <pageSetup paperSize="9" scale="77" orientation="landscape" horizontalDpi="400" verticalDpi="400" r:id="rId1"/>
  <headerFooter alignWithMargins="0">
    <oddHeader>&amp;L&amp;"Victory Light,Regular"&amp;8NIKE EMEA - Retail&amp;"Arial,Regular"&amp;10
&amp;C&amp;"Victory Light,Regular"&amp;8Attachment to AR - Franchise Store&amp;R&amp;"Victory Light,Regular"&amp;8Disbursements by Fiscal Year</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AY142"/>
  <sheetViews>
    <sheetView tabSelected="1" showWhiteSpace="0" zoomScale="78" zoomScaleNormal="78" zoomScalePageLayoutView="10" workbookViewId="0"/>
  </sheetViews>
  <sheetFormatPr defaultRowHeight="11.25" outlineLevelRow="1" outlineLevelCol="1"/>
  <cols>
    <col min="1" max="1" width="8.7109375" style="244" customWidth="1"/>
    <col min="2" max="2" width="33.28515625" style="244" customWidth="1"/>
    <col min="3" max="3" width="14.5703125" style="244" customWidth="1"/>
    <col min="4" max="4" width="8.7109375" style="244" customWidth="1"/>
    <col min="5" max="5" width="27.7109375" style="244" customWidth="1"/>
    <col min="6" max="6" width="16.7109375" style="244" customWidth="1"/>
    <col min="7" max="7" width="14.7109375" style="244" customWidth="1"/>
    <col min="8" max="8" width="5.28515625" style="244" customWidth="1"/>
    <col min="9" max="9" width="14.7109375" style="244" customWidth="1"/>
    <col min="10" max="10" width="8.85546875" style="244" customWidth="1"/>
    <col min="11" max="11" width="14.7109375" style="244" customWidth="1"/>
    <col min="12" max="12" width="8.5703125" style="244" bestFit="1" customWidth="1"/>
    <col min="13" max="13" width="14.7109375" style="244" customWidth="1"/>
    <col min="14" max="14" width="9.28515625" style="244" customWidth="1"/>
    <col min="15" max="15" width="14.7109375" style="244" customWidth="1"/>
    <col min="16" max="16" width="7.85546875" style="244" customWidth="1"/>
    <col min="17" max="17" width="14.85546875" style="244" customWidth="1"/>
    <col min="18" max="18" width="8.5703125" style="244" bestFit="1" customWidth="1"/>
    <col min="19" max="19" width="14.5703125" style="244" bestFit="1" customWidth="1"/>
    <col min="20" max="20" width="9.28515625" style="244" bestFit="1" customWidth="1"/>
    <col min="21" max="21" width="14.5703125" style="244" bestFit="1" customWidth="1"/>
    <col min="22" max="22" width="9.28515625" style="244" bestFit="1" customWidth="1"/>
    <col min="23" max="23" width="15" style="244" bestFit="1" customWidth="1"/>
    <col min="24" max="24" width="9.28515625" style="244" bestFit="1" customWidth="1"/>
    <col min="25" max="25" width="14.5703125" style="244" bestFit="1" customWidth="1"/>
    <col min="26" max="26" width="9.28515625" style="244" bestFit="1" customWidth="1"/>
    <col min="27" max="27" width="14.7109375" style="244" customWidth="1"/>
    <col min="28" max="28" width="9.28515625" style="244" bestFit="1" customWidth="1"/>
    <col min="29" max="29" width="8" style="244" customWidth="1" outlineLevel="1"/>
    <col min="30" max="30" width="15.42578125" style="244" customWidth="1" outlineLevel="1"/>
    <col min="31" max="45" width="9.28515625" style="1" bestFit="1" customWidth="1"/>
    <col min="46" max="16384" width="9.140625" style="1"/>
  </cols>
  <sheetData>
    <row r="1" spans="1:30" ht="15" customHeight="1"/>
    <row r="2" spans="1:30" ht="15" customHeight="1"/>
    <row r="3" spans="1:30" ht="15" customHeight="1"/>
    <row r="4" spans="1:30" ht="15" customHeight="1"/>
    <row r="5" spans="1:30" ht="15" customHeight="1"/>
    <row r="6" spans="1:30" ht="17.100000000000001" customHeight="1">
      <c r="E6" s="244" t="s">
        <v>0</v>
      </c>
      <c r="L6" s="231"/>
      <c r="M6" s="232"/>
      <c r="N6" s="232"/>
      <c r="O6" s="232"/>
      <c r="P6" s="232"/>
      <c r="Q6" s="232"/>
      <c r="R6" s="232"/>
      <c r="S6" s="232"/>
      <c r="T6" s="233"/>
    </row>
    <row r="7" spans="1:30" ht="17.100000000000001" customHeight="1">
      <c r="L7" s="234"/>
      <c r="M7" s="235"/>
      <c r="N7" s="236" t="s">
        <v>1</v>
      </c>
      <c r="O7" s="786" t="s">
        <v>324</v>
      </c>
      <c r="P7" s="787"/>
      <c r="Q7" s="787"/>
      <c r="R7" s="787"/>
      <c r="S7" s="787"/>
      <c r="T7" s="237"/>
    </row>
    <row r="8" spans="1:30" ht="43.5" customHeight="1">
      <c r="L8" s="234"/>
      <c r="M8" s="235"/>
      <c r="N8" s="238"/>
      <c r="O8" s="239"/>
      <c r="P8" s="240"/>
      <c r="Q8" s="235"/>
      <c r="R8" s="235"/>
      <c r="S8" s="235"/>
      <c r="T8" s="237"/>
    </row>
    <row r="9" spans="1:30" ht="17.100000000000001" customHeight="1">
      <c r="L9" s="234"/>
      <c r="M9" s="235"/>
      <c r="N9" s="236" t="s">
        <v>60</v>
      </c>
      <c r="O9" s="788" t="s">
        <v>325</v>
      </c>
      <c r="P9" s="789"/>
      <c r="Q9" s="789"/>
      <c r="R9" s="789"/>
      <c r="S9" s="789"/>
      <c r="T9" s="237"/>
    </row>
    <row r="10" spans="1:30" ht="17.100000000000001" customHeight="1">
      <c r="B10" s="497"/>
      <c r="L10" s="234"/>
      <c r="M10" s="235"/>
      <c r="N10" s="235"/>
      <c r="O10" s="241"/>
      <c r="P10" s="242"/>
      <c r="Q10" s="243"/>
      <c r="R10" s="243"/>
      <c r="S10" s="235"/>
      <c r="T10" s="237"/>
    </row>
    <row r="11" spans="1:30" ht="17.100000000000001" customHeight="1">
      <c r="A11" s="790" t="s">
        <v>299</v>
      </c>
      <c r="B11" s="791"/>
      <c r="C11" s="792"/>
      <c r="L11" s="234"/>
      <c r="M11" s="235"/>
      <c r="N11" s="236" t="s">
        <v>61</v>
      </c>
      <c r="O11" s="793"/>
      <c r="P11" s="794"/>
      <c r="Q11" s="794"/>
      <c r="R11" s="794"/>
      <c r="S11" s="794"/>
      <c r="T11" s="237"/>
    </row>
    <row r="12" spans="1:30" ht="17.100000000000001" customHeight="1">
      <c r="A12" s="775" t="s">
        <v>2</v>
      </c>
      <c r="B12" s="776"/>
      <c r="C12" s="586">
        <v>2</v>
      </c>
      <c r="L12" s="234"/>
      <c r="M12" s="235"/>
      <c r="N12" s="238"/>
      <c r="O12" s="241"/>
      <c r="P12" s="242"/>
      <c r="Q12" s="243"/>
      <c r="R12" s="243"/>
      <c r="S12" s="235"/>
      <c r="T12" s="237"/>
    </row>
    <row r="13" spans="1:30" ht="17.100000000000001" customHeight="1">
      <c r="A13" s="775" t="s">
        <v>3</v>
      </c>
      <c r="B13" s="776"/>
      <c r="C13" s="587">
        <f>C12/(1+C18)</f>
        <v>1.6260162601626016</v>
      </c>
      <c r="E13" s="496">
        <f>I24/C22</f>
        <v>2500</v>
      </c>
      <c r="L13" s="234"/>
      <c r="M13" s="235"/>
      <c r="N13" s="236" t="s">
        <v>5</v>
      </c>
      <c r="O13" s="793"/>
      <c r="P13" s="794"/>
      <c r="Q13" s="794"/>
      <c r="R13" s="794"/>
      <c r="S13" s="794"/>
      <c r="T13" s="237"/>
    </row>
    <row r="14" spans="1:30" ht="17.100000000000001" customHeight="1">
      <c r="A14" s="775" t="s">
        <v>4</v>
      </c>
      <c r="B14" s="776"/>
      <c r="C14" s="501">
        <f>(C13-((1-C15)-(1-C15)*C16))/C13</f>
        <v>0.45756999999999998</v>
      </c>
      <c r="E14" s="245"/>
      <c r="L14" s="234"/>
      <c r="M14" s="235"/>
      <c r="N14" s="235"/>
      <c r="O14" s="235"/>
      <c r="P14" s="235"/>
      <c r="Q14" s="235"/>
      <c r="R14" s="235"/>
      <c r="S14" s="235"/>
      <c r="T14" s="237"/>
    </row>
    <row r="15" spans="1:30" ht="17.100000000000001" customHeight="1">
      <c r="A15" s="775" t="s">
        <v>315</v>
      </c>
      <c r="B15" s="776"/>
      <c r="C15" s="502">
        <v>0.1</v>
      </c>
      <c r="E15" s="246"/>
      <c r="F15" s="247"/>
      <c r="G15" s="247"/>
      <c r="H15" s="247"/>
      <c r="I15" s="247"/>
      <c r="L15" s="234"/>
      <c r="M15" s="235"/>
      <c r="N15" s="236" t="s">
        <v>62</v>
      </c>
      <c r="O15" s="795"/>
      <c r="P15" s="796"/>
      <c r="Q15" s="796"/>
      <c r="R15" s="796"/>
      <c r="S15" s="796"/>
      <c r="T15" s="237"/>
    </row>
    <row r="16" spans="1:30" ht="17.100000000000001" customHeight="1">
      <c r="A16" s="775" t="s">
        <v>63</v>
      </c>
      <c r="B16" s="776"/>
      <c r="C16" s="502">
        <v>0.02</v>
      </c>
      <c r="D16" s="340"/>
      <c r="E16" s="341"/>
      <c r="F16" s="342"/>
      <c r="G16" s="342"/>
      <c r="H16" s="342"/>
      <c r="I16" s="342"/>
      <c r="J16" s="340"/>
      <c r="K16" s="340"/>
      <c r="L16" s="343"/>
      <c r="M16" s="344"/>
      <c r="N16" s="344"/>
      <c r="O16" s="344"/>
      <c r="P16" s="344"/>
      <c r="Q16" s="344"/>
      <c r="R16" s="344"/>
      <c r="S16" s="344"/>
      <c r="T16" s="345"/>
      <c r="U16" s="340"/>
      <c r="V16" s="340"/>
      <c r="W16" s="340"/>
      <c r="X16" s="340"/>
      <c r="Y16" s="340"/>
      <c r="Z16" s="340"/>
      <c r="AA16" s="340"/>
      <c r="AB16" s="340"/>
      <c r="AC16" s="340"/>
      <c r="AD16" s="340"/>
    </row>
    <row r="17" spans="1:30" ht="14.25">
      <c r="A17" s="775" t="s">
        <v>309</v>
      </c>
      <c r="B17" s="776"/>
      <c r="C17" s="502"/>
      <c r="D17" s="340"/>
      <c r="E17" s="341"/>
      <c r="F17" s="342"/>
      <c r="G17" s="342"/>
      <c r="H17" s="342"/>
      <c r="I17" s="388"/>
      <c r="J17" s="340"/>
      <c r="K17" s="340"/>
      <c r="L17" s="340"/>
      <c r="M17" s="340"/>
      <c r="N17" s="340"/>
      <c r="O17" s="340"/>
      <c r="P17" s="340"/>
      <c r="Q17" s="340"/>
      <c r="R17" s="340"/>
      <c r="S17" s="340"/>
      <c r="T17" s="340"/>
      <c r="U17" s="340"/>
      <c r="V17" s="340"/>
      <c r="W17" s="340"/>
      <c r="X17" s="340"/>
      <c r="Y17" s="340"/>
      <c r="Z17" s="340"/>
      <c r="AA17" s="340"/>
      <c r="AB17" s="340"/>
      <c r="AC17" s="340"/>
      <c r="AD17" s="340"/>
    </row>
    <row r="18" spans="1:30" ht="15" customHeight="1">
      <c r="A18" s="775" t="s">
        <v>6</v>
      </c>
      <c r="B18" s="776"/>
      <c r="C18" s="503">
        <v>0.23</v>
      </c>
      <c r="D18" s="346"/>
      <c r="E18" s="340"/>
      <c r="F18" s="340"/>
      <c r="G18" s="340"/>
      <c r="H18" s="340"/>
      <c r="I18" s="340"/>
      <c r="J18" s="347"/>
      <c r="K18" s="347"/>
      <c r="L18" s="347"/>
      <c r="M18" s="347"/>
      <c r="N18" s="347"/>
      <c r="O18" s="347"/>
      <c r="P18" s="347"/>
      <c r="Q18" s="347"/>
      <c r="R18" s="347"/>
      <c r="S18" s="347"/>
      <c r="T18" s="347"/>
      <c r="U18" s="347"/>
      <c r="V18" s="347"/>
      <c r="W18" s="347"/>
      <c r="X18" s="347"/>
      <c r="Y18" s="347"/>
      <c r="Z18" s="347"/>
      <c r="AA18" s="347"/>
      <c r="AB18" s="347"/>
      <c r="AC18" s="340"/>
      <c r="AD18" s="340"/>
    </row>
    <row r="19" spans="1:30" ht="15" customHeight="1" thickBot="1">
      <c r="A19" s="593"/>
      <c r="B19" s="594"/>
      <c r="C19" s="250"/>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row>
    <row r="20" spans="1:30" ht="27.75" thickTop="1" thickBot="1">
      <c r="A20" s="797" t="s">
        <v>7</v>
      </c>
      <c r="B20" s="798"/>
      <c r="C20" s="495" t="s">
        <v>314</v>
      </c>
      <c r="D20" s="349"/>
      <c r="E20" s="799" t="s">
        <v>8</v>
      </c>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1"/>
    </row>
    <row r="21" spans="1:30" ht="15" customHeight="1" thickTop="1">
      <c r="A21" s="775" t="s">
        <v>9</v>
      </c>
      <c r="B21" s="776"/>
      <c r="C21" s="252">
        <v>500</v>
      </c>
      <c r="D21" s="350"/>
      <c r="E21" s="611"/>
      <c r="F21" s="612"/>
      <c r="G21" s="351" t="s">
        <v>10</v>
      </c>
      <c r="H21" s="352"/>
      <c r="I21" s="351" t="s">
        <v>11</v>
      </c>
      <c r="J21" s="352"/>
      <c r="K21" s="351" t="s">
        <v>12</v>
      </c>
      <c r="L21" s="352"/>
      <c r="M21" s="351" t="s">
        <v>13</v>
      </c>
      <c r="N21" s="352"/>
      <c r="O21" s="351" t="s">
        <v>14</v>
      </c>
      <c r="P21" s="352"/>
      <c r="Q21" s="351" t="s">
        <v>15</v>
      </c>
      <c r="R21" s="352"/>
      <c r="S21" s="351" t="s">
        <v>16</v>
      </c>
      <c r="T21" s="352"/>
      <c r="U21" s="351" t="s">
        <v>17</v>
      </c>
      <c r="V21" s="352"/>
      <c r="W21" s="351" t="s">
        <v>18</v>
      </c>
      <c r="X21" s="352"/>
      <c r="Y21" s="351" t="s">
        <v>19</v>
      </c>
      <c r="Z21" s="352"/>
      <c r="AA21" s="351" t="s">
        <v>20</v>
      </c>
      <c r="AB21" s="352"/>
      <c r="AC21" s="351"/>
      <c r="AD21" s="352" t="s">
        <v>21</v>
      </c>
    </row>
    <row r="22" spans="1:30" ht="15" customHeight="1">
      <c r="A22" s="775" t="s">
        <v>22</v>
      </c>
      <c r="B22" s="776"/>
      <c r="C22" s="252">
        <v>400</v>
      </c>
      <c r="D22" s="350"/>
      <c r="E22" s="613"/>
      <c r="F22" s="614"/>
      <c r="G22" s="354" t="s">
        <v>23</v>
      </c>
      <c r="H22" s="355"/>
      <c r="I22" s="353"/>
      <c r="J22" s="356" t="s">
        <v>24</v>
      </c>
      <c r="K22" s="357" t="s">
        <v>25</v>
      </c>
      <c r="L22" s="500">
        <v>0.1</v>
      </c>
      <c r="M22" s="353"/>
      <c r="N22" s="500">
        <v>0.12</v>
      </c>
      <c r="O22" s="353"/>
      <c r="P22" s="500">
        <v>0.12</v>
      </c>
      <c r="Q22" s="353"/>
      <c r="R22" s="500">
        <v>0.06</v>
      </c>
      <c r="S22" s="353"/>
      <c r="T22" s="500"/>
      <c r="U22" s="353"/>
      <c r="V22" s="500"/>
      <c r="W22" s="358"/>
      <c r="X22" s="500"/>
      <c r="Y22" s="353"/>
      <c r="Z22" s="500"/>
      <c r="AA22" s="353"/>
      <c r="AB22" s="500"/>
      <c r="AC22" s="353"/>
      <c r="AD22" s="359"/>
    </row>
    <row r="23" spans="1:30" ht="15" customHeight="1">
      <c r="A23" s="775" t="s">
        <v>26</v>
      </c>
      <c r="B23" s="776"/>
      <c r="C23" s="257">
        <f>+C21-C22</f>
        <v>100</v>
      </c>
      <c r="D23" s="350"/>
      <c r="E23" s="615" t="s">
        <v>68</v>
      </c>
      <c r="F23" s="614"/>
      <c r="G23" s="353"/>
      <c r="H23" s="360" t="s">
        <v>27</v>
      </c>
      <c r="I23" s="361">
        <f>I24/(1-$C$28)</f>
        <v>1176470.5882352942</v>
      </c>
      <c r="J23" s="359"/>
      <c r="K23" s="361">
        <f>K24/(1-$C$28)</f>
        <v>1294117.6470588236</v>
      </c>
      <c r="L23" s="359"/>
      <c r="M23" s="361">
        <f>M24/(1-$C$28)</f>
        <v>1449411.7647058826</v>
      </c>
      <c r="N23" s="359"/>
      <c r="O23" s="361">
        <f>O24/(1-$C$28)</f>
        <v>1623341.1764705889</v>
      </c>
      <c r="P23" s="359"/>
      <c r="Q23" s="361">
        <f>Q24/(1-$C$28)</f>
        <v>1720741.6470588243</v>
      </c>
      <c r="R23" s="359"/>
      <c r="S23" s="361">
        <f>S24/(1-$C$28)</f>
        <v>0</v>
      </c>
      <c r="T23" s="359"/>
      <c r="U23" s="361">
        <f>U24/(1-$C$28)</f>
        <v>0</v>
      </c>
      <c r="V23" s="359"/>
      <c r="W23" s="361">
        <f>W24/(1-$C$28)</f>
        <v>0</v>
      </c>
      <c r="X23" s="359"/>
      <c r="Y23" s="361">
        <f>Y24/(1-$C$28)</f>
        <v>0</v>
      </c>
      <c r="Z23" s="359"/>
      <c r="AA23" s="361">
        <f>AA24/(1-$C$28)</f>
        <v>0</v>
      </c>
      <c r="AB23" s="359"/>
      <c r="AC23" s="353"/>
      <c r="AD23" s="404"/>
    </row>
    <row r="24" spans="1:30" ht="15" customHeight="1">
      <c r="A24" s="775" t="s">
        <v>298</v>
      </c>
      <c r="B24" s="776"/>
      <c r="C24" s="252">
        <v>2500</v>
      </c>
      <c r="D24" s="362"/>
      <c r="E24" s="616" t="s">
        <v>67</v>
      </c>
      <c r="F24" s="617"/>
      <c r="G24" s="363">
        <v>0</v>
      </c>
      <c r="H24" s="364" t="s">
        <v>28</v>
      </c>
      <c r="I24" s="588">
        <v>1000000</v>
      </c>
      <c r="J24" s="359"/>
      <c r="K24" s="365">
        <f>+I24*(1+L22)</f>
        <v>1100000</v>
      </c>
      <c r="L24" s="359">
        <f>I24*(1=L22)</f>
        <v>0</v>
      </c>
      <c r="M24" s="365">
        <f>K24*(1+N22)</f>
        <v>1232000.0000000002</v>
      </c>
      <c r="N24" s="359"/>
      <c r="O24" s="365">
        <f>M24*(1+P22)</f>
        <v>1379840.0000000005</v>
      </c>
      <c r="P24" s="359"/>
      <c r="Q24" s="365">
        <f>O24*(1+R22)</f>
        <v>1462630.4000000006</v>
      </c>
      <c r="R24" s="359"/>
      <c r="S24" s="365"/>
      <c r="T24" s="359"/>
      <c r="U24" s="365">
        <f>S24*(1+V22)</f>
        <v>0</v>
      </c>
      <c r="V24" s="359"/>
      <c r="W24" s="365">
        <f>U24*(1+X22)</f>
        <v>0</v>
      </c>
      <c r="X24" s="359"/>
      <c r="Y24" s="365">
        <f>W24*(1+Z22)</f>
        <v>0</v>
      </c>
      <c r="Z24" s="359"/>
      <c r="AA24" s="365">
        <f>Y24*(1+AB22)</f>
        <v>0</v>
      </c>
      <c r="AB24" s="359"/>
      <c r="AC24" s="366">
        <v>0</v>
      </c>
      <c r="AD24" s="405">
        <f>SUM(I24:AA24)</f>
        <v>6174470.4000000004</v>
      </c>
    </row>
    <row r="25" spans="1:30" ht="15" customHeight="1">
      <c r="A25" s="595"/>
      <c r="B25" s="594"/>
      <c r="C25" s="504">
        <v>0</v>
      </c>
      <c r="D25" s="367"/>
      <c r="E25" s="613"/>
      <c r="F25" s="614"/>
      <c r="G25" s="368"/>
      <c r="H25" s="359"/>
      <c r="I25" s="368"/>
      <c r="J25" s="359"/>
      <c r="K25" s="369"/>
      <c r="L25" s="359"/>
      <c r="M25" s="369"/>
      <c r="N25" s="359"/>
      <c r="O25" s="369"/>
      <c r="P25" s="359"/>
      <c r="Q25" s="369"/>
      <c r="R25" s="359"/>
      <c r="S25" s="369"/>
      <c r="T25" s="359"/>
      <c r="U25" s="369"/>
      <c r="V25" s="359"/>
      <c r="W25" s="369"/>
      <c r="X25" s="359"/>
      <c r="Y25" s="369"/>
      <c r="Z25" s="359"/>
      <c r="AA25" s="369"/>
      <c r="AB25" s="359"/>
      <c r="AC25" s="353"/>
      <c r="AD25" s="406"/>
    </row>
    <row r="26" spans="1:30" ht="15" customHeight="1">
      <c r="A26" s="775" t="s">
        <v>29</v>
      </c>
      <c r="B26" s="776"/>
      <c r="C26" s="505">
        <f>C14</f>
        <v>0.45756999999999998</v>
      </c>
      <c r="D26" s="362"/>
      <c r="E26" s="615" t="s">
        <v>30</v>
      </c>
      <c r="F26" s="614"/>
      <c r="G26" s="370">
        <v>0</v>
      </c>
      <c r="H26" s="506"/>
      <c r="I26" s="371">
        <f>I24-(I23*(1-$C$14))</f>
        <v>361847.0588235294</v>
      </c>
      <c r="J26" s="506">
        <f>I26/I$24</f>
        <v>0.36184705882352941</v>
      </c>
      <c r="K26" s="371">
        <f>K24-(K23*(1-$C$14))</f>
        <v>398031.76470588241</v>
      </c>
      <c r="L26" s="506">
        <f>K26/K$24</f>
        <v>0.36184705882352947</v>
      </c>
      <c r="M26" s="371">
        <f>M24-(M23*(1-$C$14))</f>
        <v>445795.57647058833</v>
      </c>
      <c r="N26" s="506">
        <f>M26/M$24</f>
        <v>0.36184705882352941</v>
      </c>
      <c r="O26" s="371">
        <f>O24-(O23*(1-$C$14))</f>
        <v>499291.04564705899</v>
      </c>
      <c r="P26" s="507">
        <f>O26/O$24</f>
        <v>0.36184705882352941</v>
      </c>
      <c r="Q26" s="371">
        <f>Q24-(Q23*(1-$C$14))</f>
        <v>529248.5083858826</v>
      </c>
      <c r="R26" s="506">
        <f>Q26/Q$24</f>
        <v>0.36184705882352941</v>
      </c>
      <c r="S26" s="371">
        <f>S24-(S23*(1-$C$14))</f>
        <v>0</v>
      </c>
      <c r="T26" s="506" t="e">
        <f>S26/S$24</f>
        <v>#DIV/0!</v>
      </c>
      <c r="U26" s="371">
        <f>U24-(U23*(1-$C$14))</f>
        <v>0</v>
      </c>
      <c r="V26" s="506" t="e">
        <f>U26/U$24</f>
        <v>#DIV/0!</v>
      </c>
      <c r="W26" s="371">
        <f>W24-(W23*(1-$C$14))</f>
        <v>0</v>
      </c>
      <c r="X26" s="506" t="e">
        <f>W26/W$24</f>
        <v>#DIV/0!</v>
      </c>
      <c r="Y26" s="371">
        <f>Y24-(Y23*(1-$C$14))</f>
        <v>0</v>
      </c>
      <c r="Z26" s="506" t="e">
        <f>Y26/Y$24</f>
        <v>#DIV/0!</v>
      </c>
      <c r="AA26" s="371">
        <f>AA24-(AA23*(1-$C$14))</f>
        <v>0</v>
      </c>
      <c r="AB26" s="506" t="e">
        <f>AA26/AA$24</f>
        <v>#DIV/0!</v>
      </c>
      <c r="AC26" s="372">
        <f>AC24*$C26</f>
        <v>0</v>
      </c>
      <c r="AD26" s="407" t="e">
        <f>SUM(I26:AA26)</f>
        <v>#DIV/0!</v>
      </c>
    </row>
    <row r="27" spans="1:30" ht="15" customHeight="1">
      <c r="A27" s="596"/>
      <c r="B27" s="594"/>
      <c r="C27" s="269"/>
      <c r="D27" s="367"/>
      <c r="E27" s="615"/>
      <c r="F27" s="614"/>
      <c r="G27" s="368"/>
      <c r="H27" s="506" t="s">
        <v>0</v>
      </c>
      <c r="I27" s="368"/>
      <c r="J27" s="506" t="s">
        <v>0</v>
      </c>
      <c r="K27" s="369"/>
      <c r="L27" s="506" t="s">
        <v>0</v>
      </c>
      <c r="M27" s="369"/>
      <c r="N27" s="506" t="s">
        <v>0</v>
      </c>
      <c r="O27" s="369"/>
      <c r="P27" s="507" t="s">
        <v>0</v>
      </c>
      <c r="Q27" s="369"/>
      <c r="R27" s="506" t="s">
        <v>0</v>
      </c>
      <c r="S27" s="369"/>
      <c r="T27" s="506" t="s">
        <v>0</v>
      </c>
      <c r="U27" s="369"/>
      <c r="V27" s="506" t="s">
        <v>0</v>
      </c>
      <c r="W27" s="369"/>
      <c r="X27" s="506" t="s">
        <v>0</v>
      </c>
      <c r="Y27" s="369"/>
      <c r="Z27" s="506" t="s">
        <v>0</v>
      </c>
      <c r="AA27" s="369"/>
      <c r="AB27" s="506" t="s">
        <v>0</v>
      </c>
      <c r="AC27" s="353"/>
      <c r="AD27" s="406" t="s">
        <v>0</v>
      </c>
    </row>
    <row r="28" spans="1:30" ht="15" customHeight="1">
      <c r="A28" s="775" t="s">
        <v>300</v>
      </c>
      <c r="B28" s="776"/>
      <c r="C28" s="585">
        <v>0.15</v>
      </c>
      <c r="D28" s="362"/>
      <c r="E28" s="615" t="s">
        <v>69</v>
      </c>
      <c r="F28" s="614"/>
      <c r="G28" s="370">
        <v>0</v>
      </c>
      <c r="H28" s="506">
        <v>0</v>
      </c>
      <c r="I28" s="371">
        <f>I24*-$C$57</f>
        <v>-20000</v>
      </c>
      <c r="J28" s="506">
        <f>I28/I$24</f>
        <v>-0.02</v>
      </c>
      <c r="K28" s="371">
        <f>K24*-$C$57</f>
        <v>-22000</v>
      </c>
      <c r="L28" s="506">
        <f>K28/K$24</f>
        <v>-0.02</v>
      </c>
      <c r="M28" s="371">
        <f>M24*-$C$57</f>
        <v>-24640.000000000004</v>
      </c>
      <c r="N28" s="506">
        <f>M28/M$24</f>
        <v>-0.02</v>
      </c>
      <c r="O28" s="371">
        <f>O24*-$C$57</f>
        <v>-27596.80000000001</v>
      </c>
      <c r="P28" s="507">
        <f>O28/O$24</f>
        <v>-0.02</v>
      </c>
      <c r="Q28" s="371">
        <f>Q24*-$C$57</f>
        <v>-29252.608000000011</v>
      </c>
      <c r="R28" s="506">
        <f>Q28/Q$24</f>
        <v>-0.02</v>
      </c>
      <c r="S28" s="371">
        <f>S24*-$C$57</f>
        <v>0</v>
      </c>
      <c r="T28" s="506" t="e">
        <f>S28/S$24</f>
        <v>#DIV/0!</v>
      </c>
      <c r="U28" s="371">
        <f>U24*-$C$57</f>
        <v>0</v>
      </c>
      <c r="V28" s="506" t="e">
        <f>U28/U$24</f>
        <v>#DIV/0!</v>
      </c>
      <c r="W28" s="371">
        <f>W24*-$C$57</f>
        <v>0</v>
      </c>
      <c r="X28" s="506" t="e">
        <f>W28/W$24</f>
        <v>#DIV/0!</v>
      </c>
      <c r="Y28" s="371">
        <f>Y24*-$C$57</f>
        <v>0</v>
      </c>
      <c r="Z28" s="506" t="e">
        <f>Y28/Y$24</f>
        <v>#DIV/0!</v>
      </c>
      <c r="AA28" s="371">
        <f>AA24*-$C$57</f>
        <v>0</v>
      </c>
      <c r="AB28" s="506" t="e">
        <f>AA28/AA$24</f>
        <v>#DIV/0!</v>
      </c>
      <c r="AC28" s="372">
        <f>AC24*-$C28</f>
        <v>0</v>
      </c>
      <c r="AD28" s="407" t="e">
        <f>SUM(I28:AA28)</f>
        <v>#DIV/0!</v>
      </c>
    </row>
    <row r="29" spans="1:30" ht="15" customHeight="1">
      <c r="A29" s="597"/>
      <c r="B29" s="594"/>
      <c r="C29" s="248"/>
      <c r="D29" s="373"/>
      <c r="E29" s="616" t="s">
        <v>0</v>
      </c>
      <c r="F29" s="614"/>
      <c r="G29" s="374" t="s">
        <v>0</v>
      </c>
      <c r="H29" s="508" t="s">
        <v>0</v>
      </c>
      <c r="I29" s="374" t="s">
        <v>0</v>
      </c>
      <c r="J29" s="509" t="s">
        <v>0</v>
      </c>
      <c r="K29" s="375" t="s">
        <v>0</v>
      </c>
      <c r="L29" s="509" t="s">
        <v>0</v>
      </c>
      <c r="M29" s="375" t="s">
        <v>0</v>
      </c>
      <c r="N29" s="509" t="s">
        <v>0</v>
      </c>
      <c r="O29" s="375" t="s">
        <v>0</v>
      </c>
      <c r="P29" s="510" t="s">
        <v>0</v>
      </c>
      <c r="Q29" s="375" t="s">
        <v>0</v>
      </c>
      <c r="R29" s="509" t="s">
        <v>0</v>
      </c>
      <c r="S29" s="375" t="s">
        <v>0</v>
      </c>
      <c r="T29" s="509" t="s">
        <v>0</v>
      </c>
      <c r="U29" s="375" t="s">
        <v>0</v>
      </c>
      <c r="V29" s="509" t="s">
        <v>0</v>
      </c>
      <c r="W29" s="375" t="s">
        <v>0</v>
      </c>
      <c r="X29" s="509" t="s">
        <v>0</v>
      </c>
      <c r="Y29" s="375" t="s">
        <v>0</v>
      </c>
      <c r="Z29" s="509" t="s">
        <v>0</v>
      </c>
      <c r="AA29" s="375" t="s">
        <v>0</v>
      </c>
      <c r="AB29" s="509" t="s">
        <v>0</v>
      </c>
      <c r="AC29" s="376" t="s">
        <v>0</v>
      </c>
      <c r="AD29" s="408" t="s">
        <v>0</v>
      </c>
    </row>
    <row r="30" spans="1:30" ht="15" customHeight="1">
      <c r="A30" s="784" t="s">
        <v>317</v>
      </c>
      <c r="B30" s="785"/>
      <c r="C30" s="252">
        <v>100</v>
      </c>
      <c r="D30" s="382" t="s">
        <v>302</v>
      </c>
      <c r="E30" s="615" t="s">
        <v>31</v>
      </c>
      <c r="F30" s="614"/>
      <c r="G30" s="361">
        <f>-(C30*C21)*(H30/12)</f>
        <v>-12500</v>
      </c>
      <c r="H30" s="252">
        <v>3</v>
      </c>
      <c r="I30" s="589">
        <f>-C30*C21</f>
        <v>-50000</v>
      </c>
      <c r="J30" s="506">
        <f>I30/I$24</f>
        <v>-0.05</v>
      </c>
      <c r="K30" s="589">
        <f>I30*1.04</f>
        <v>-52000</v>
      </c>
      <c r="L30" s="509">
        <f>K30/K$24</f>
        <v>-4.7272727272727272E-2</v>
      </c>
      <c r="M30" s="589">
        <f>K30*1.04</f>
        <v>-54080</v>
      </c>
      <c r="N30" s="509">
        <f>M30/M$24</f>
        <v>-4.3896103896103884E-2</v>
      </c>
      <c r="O30" s="589">
        <f>M30*1.04</f>
        <v>-56243.200000000004</v>
      </c>
      <c r="P30" s="509">
        <f>O30/O$24</f>
        <v>-4.0760667903525033E-2</v>
      </c>
      <c r="Q30" s="589">
        <f>O30*1.04</f>
        <v>-58492.928000000007</v>
      </c>
      <c r="R30" s="506">
        <f>Q30/Q$24</f>
        <v>-3.9991598697798149E-2</v>
      </c>
      <c r="S30" s="644"/>
      <c r="T30" s="509" t="e">
        <f>S30/S$24</f>
        <v>#DIV/0!</v>
      </c>
      <c r="U30" s="644"/>
      <c r="V30" s="509" t="e">
        <f>U30/U$24</f>
        <v>#DIV/0!</v>
      </c>
      <c r="W30" s="644"/>
      <c r="X30" s="509" t="e">
        <f>W30/W$24</f>
        <v>#DIV/0!</v>
      </c>
      <c r="Y30" s="644"/>
      <c r="Z30" s="509" t="e">
        <f>Y30/Y$24</f>
        <v>#DIV/0!</v>
      </c>
      <c r="AA30" s="644"/>
      <c r="AB30" s="506" t="e">
        <f>AA30/AA$24</f>
        <v>#DIV/0!</v>
      </c>
      <c r="AC30" s="377">
        <v>0</v>
      </c>
      <c r="AD30" s="412" t="e">
        <f>SUM(I30:AA30)</f>
        <v>#DIV/0!</v>
      </c>
    </row>
    <row r="31" spans="1:30" ht="15" customHeight="1">
      <c r="A31" s="775" t="s">
        <v>321</v>
      </c>
      <c r="B31" s="776"/>
      <c r="C31" s="378">
        <v>400000</v>
      </c>
      <c r="D31" s="383" t="s">
        <v>303</v>
      </c>
      <c r="E31" s="618">
        <f>IF(D32=1,"Rent Assistance",0)</f>
        <v>0</v>
      </c>
      <c r="F31" s="614"/>
      <c r="G31" s="379"/>
      <c r="H31" s="511"/>
      <c r="I31" s="643"/>
      <c r="J31" s="512"/>
      <c r="K31" s="643"/>
      <c r="L31" s="646"/>
      <c r="M31" s="643"/>
      <c r="N31" s="646"/>
      <c r="O31" s="643"/>
      <c r="P31" s="647"/>
      <c r="Q31" s="643"/>
      <c r="R31" s="512"/>
      <c r="S31" s="643"/>
      <c r="T31" s="516"/>
      <c r="U31" s="262"/>
      <c r="V31" s="516"/>
      <c r="W31" s="649"/>
      <c r="X31" s="650"/>
      <c r="Y31" s="649"/>
      <c r="Z31" s="650"/>
      <c r="AA31" s="649"/>
      <c r="AB31" s="513"/>
      <c r="AC31" s="254"/>
      <c r="AD31" s="409"/>
    </row>
    <row r="32" spans="1:30" ht="15" customHeight="1">
      <c r="A32" s="775" t="s">
        <v>301</v>
      </c>
      <c r="B32" s="776"/>
      <c r="C32" s="252">
        <v>0</v>
      </c>
      <c r="D32" s="384">
        <v>2</v>
      </c>
      <c r="E32" s="609" t="s">
        <v>32</v>
      </c>
      <c r="F32" s="596"/>
      <c r="G32" s="361">
        <f>-C32*C21/12*H32</f>
        <v>0</v>
      </c>
      <c r="H32" s="252">
        <v>0</v>
      </c>
      <c r="I32" s="644"/>
      <c r="J32" s="513">
        <f>I32/I$24</f>
        <v>0</v>
      </c>
      <c r="K32" s="644">
        <f>+J32*K24</f>
        <v>0</v>
      </c>
      <c r="L32" s="516">
        <f>K32/K$24</f>
        <v>0</v>
      </c>
      <c r="M32" s="644">
        <f>+L32*M24</f>
        <v>0</v>
      </c>
      <c r="N32" s="516">
        <f>M32/M$24</f>
        <v>0</v>
      </c>
      <c r="O32" s="644">
        <f>+N32*O24</f>
        <v>0</v>
      </c>
      <c r="P32" s="648">
        <f>O32/O$24</f>
        <v>0</v>
      </c>
      <c r="Q32" s="644">
        <f>+P32*Q24</f>
        <v>0</v>
      </c>
      <c r="R32" s="513">
        <f>Q32/Q$24</f>
        <v>0</v>
      </c>
      <c r="S32" s="644">
        <f>+R32*S24</f>
        <v>0</v>
      </c>
      <c r="T32" s="516" t="e">
        <f>S32/S$24</f>
        <v>#DIV/0!</v>
      </c>
      <c r="U32" s="644" t="e">
        <f>+T32*U24</f>
        <v>#DIV/0!</v>
      </c>
      <c r="V32" s="516" t="e">
        <f>U32/U$24</f>
        <v>#DIV/0!</v>
      </c>
      <c r="W32" s="644" t="e">
        <f>+V32*W24</f>
        <v>#DIV/0!</v>
      </c>
      <c r="X32" s="516" t="e">
        <f>W32/W$24</f>
        <v>#DIV/0!</v>
      </c>
      <c r="Y32" s="644" t="e">
        <f>+X32*Y24</f>
        <v>#DIV/0!</v>
      </c>
      <c r="Z32" s="516" t="e">
        <f>Y32/Y$24</f>
        <v>#DIV/0!</v>
      </c>
      <c r="AA32" s="644" t="e">
        <f>+Z32*AA24</f>
        <v>#DIV/0!</v>
      </c>
      <c r="AB32" s="513" t="e">
        <f>AA32/AA$24</f>
        <v>#DIV/0!</v>
      </c>
      <c r="AC32" s="271">
        <f>+R32*AC24</f>
        <v>0</v>
      </c>
      <c r="AD32" s="410" t="e">
        <f>SUM(I32:AA32)</f>
        <v>#DIV/0!</v>
      </c>
    </row>
    <row r="33" spans="1:41" ht="15" customHeight="1">
      <c r="A33" s="596"/>
      <c r="B33" s="594"/>
      <c r="C33" s="269"/>
      <c r="D33" s="264"/>
      <c r="E33" s="609"/>
      <c r="F33" s="596"/>
      <c r="G33" s="266"/>
      <c r="H33" s="515"/>
      <c r="I33" s="645"/>
      <c r="J33" s="513"/>
      <c r="K33" s="645"/>
      <c r="L33" s="516"/>
      <c r="M33" s="645"/>
      <c r="N33" s="516"/>
      <c r="O33" s="645"/>
      <c r="P33" s="648"/>
      <c r="Q33" s="645"/>
      <c r="R33" s="513"/>
      <c r="S33" s="645"/>
      <c r="T33" s="516"/>
      <c r="U33" s="645"/>
      <c r="V33" s="516"/>
      <c r="W33" s="645"/>
      <c r="X33" s="516"/>
      <c r="Y33" s="645"/>
      <c r="Z33" s="516"/>
      <c r="AA33" s="645"/>
      <c r="AB33" s="513"/>
      <c r="AC33" s="254"/>
      <c r="AD33" s="409"/>
    </row>
    <row r="34" spans="1:41" ht="15" customHeight="1">
      <c r="A34" s="775" t="s">
        <v>33</v>
      </c>
      <c r="B34" s="776"/>
      <c r="C34" s="502">
        <v>0.1</v>
      </c>
      <c r="D34" s="259"/>
      <c r="E34" s="609" t="s">
        <v>34</v>
      </c>
      <c r="F34" s="596"/>
      <c r="G34" s="361">
        <f>-C34*I24/12*H34</f>
        <v>0</v>
      </c>
      <c r="H34" s="252">
        <v>0</v>
      </c>
      <c r="I34" s="644">
        <f>-$C$34*I24</f>
        <v>-100000</v>
      </c>
      <c r="J34" s="516">
        <f>I34/I$24</f>
        <v>-0.1</v>
      </c>
      <c r="K34" s="644">
        <f>-$C$34*K24</f>
        <v>-110000</v>
      </c>
      <c r="L34" s="516">
        <f>K34/K$24</f>
        <v>-0.1</v>
      </c>
      <c r="M34" s="644">
        <f>-$C$34*M24</f>
        <v>-123200.00000000003</v>
      </c>
      <c r="N34" s="516">
        <f>M34/M$24</f>
        <v>-0.1</v>
      </c>
      <c r="O34" s="644">
        <f>-$C$34*O24</f>
        <v>-137984.00000000006</v>
      </c>
      <c r="P34" s="648">
        <f>O34/O$24</f>
        <v>-0.1</v>
      </c>
      <c r="Q34" s="644">
        <f>-$C$34*Q24</f>
        <v>-146263.04000000007</v>
      </c>
      <c r="R34" s="513">
        <f>Q34/Q$24</f>
        <v>-0.1</v>
      </c>
      <c r="S34" s="644">
        <f>-$C$34*S24</f>
        <v>0</v>
      </c>
      <c r="T34" s="516" t="e">
        <f>S34/S$24</f>
        <v>#DIV/0!</v>
      </c>
      <c r="U34" s="644">
        <f>-$C$34*U24</f>
        <v>0</v>
      </c>
      <c r="V34" s="516" t="e">
        <f>U34/U$24</f>
        <v>#DIV/0!</v>
      </c>
      <c r="W34" s="644">
        <f>-$C$34*W24</f>
        <v>0</v>
      </c>
      <c r="X34" s="516" t="e">
        <f>W34/W$24</f>
        <v>#DIV/0!</v>
      </c>
      <c r="Y34" s="644">
        <f>-$C$34*Y24</f>
        <v>0</v>
      </c>
      <c r="Z34" s="516" t="e">
        <f>Y34/Y$24</f>
        <v>#DIV/0!</v>
      </c>
      <c r="AA34" s="644">
        <f>-$C$34*AA24</f>
        <v>0</v>
      </c>
      <c r="AB34" s="513" t="e">
        <f>AA34/AA$24</f>
        <v>#DIV/0!</v>
      </c>
      <c r="AC34" s="271">
        <v>0</v>
      </c>
      <c r="AD34" s="410" t="e">
        <f>SUM(I34:AA34)</f>
        <v>#DIV/0!</v>
      </c>
    </row>
    <row r="35" spans="1:41" ht="15" customHeight="1">
      <c r="A35" s="596"/>
      <c r="B35" s="594"/>
      <c r="C35" s="269"/>
      <c r="D35" s="264"/>
      <c r="E35" s="609"/>
      <c r="F35" s="596"/>
      <c r="G35" s="266"/>
      <c r="H35" s="515"/>
      <c r="I35" s="645"/>
      <c r="J35" s="513"/>
      <c r="K35" s="645"/>
      <c r="L35" s="516"/>
      <c r="M35" s="645"/>
      <c r="N35" s="516"/>
      <c r="O35" s="645"/>
      <c r="P35" s="648"/>
      <c r="Q35" s="645"/>
      <c r="R35" s="513"/>
      <c r="S35" s="645"/>
      <c r="T35" s="516"/>
      <c r="U35" s="645"/>
      <c r="V35" s="516"/>
      <c r="W35" s="645"/>
      <c r="X35" s="516"/>
      <c r="Y35" s="645"/>
      <c r="Z35" s="516"/>
      <c r="AA35" s="645"/>
      <c r="AB35" s="513"/>
      <c r="AC35" s="254"/>
      <c r="AD35" s="409" t="s">
        <v>0</v>
      </c>
    </row>
    <row r="36" spans="1:41" ht="15" customHeight="1">
      <c r="A36" s="775" t="s">
        <v>35</v>
      </c>
      <c r="B36" s="776"/>
      <c r="C36" s="502">
        <v>0.06</v>
      </c>
      <c r="D36" s="259"/>
      <c r="E36" s="609" t="s">
        <v>36</v>
      </c>
      <c r="F36" s="596"/>
      <c r="G36" s="361">
        <f>-C36*I24/12*H36</f>
        <v>0</v>
      </c>
      <c r="H36" s="252">
        <v>0</v>
      </c>
      <c r="I36" s="644">
        <v>-132000</v>
      </c>
      <c r="J36" s="513">
        <f>I36/I$24</f>
        <v>-0.13200000000000001</v>
      </c>
      <c r="K36" s="644">
        <f>-$C$36*K24</f>
        <v>-66000</v>
      </c>
      <c r="L36" s="516">
        <f>K36/K$24</f>
        <v>-0.06</v>
      </c>
      <c r="M36" s="644">
        <f>-$C$36*M24</f>
        <v>-73920.000000000015</v>
      </c>
      <c r="N36" s="516">
        <f>M36/M$24</f>
        <v>-0.06</v>
      </c>
      <c r="O36" s="644">
        <f>-$C$36*O24</f>
        <v>-82790.400000000023</v>
      </c>
      <c r="P36" s="648">
        <f>O36/O$24</f>
        <v>-0.06</v>
      </c>
      <c r="Q36" s="644">
        <f>-$C$36*Q24</f>
        <v>-87757.824000000037</v>
      </c>
      <c r="R36" s="513">
        <f>Q36/Q$24</f>
        <v>-0.06</v>
      </c>
      <c r="S36" s="644">
        <f>-$C$36*S24</f>
        <v>0</v>
      </c>
      <c r="T36" s="516" t="e">
        <f>S36/S$24</f>
        <v>#DIV/0!</v>
      </c>
      <c r="U36" s="644">
        <f>-$C$36*U24</f>
        <v>0</v>
      </c>
      <c r="V36" s="516" t="e">
        <f>U36/U$24</f>
        <v>#DIV/0!</v>
      </c>
      <c r="W36" s="644">
        <f>-$C$36*W24</f>
        <v>0</v>
      </c>
      <c r="X36" s="516" t="e">
        <f>W36/W$24</f>
        <v>#DIV/0!</v>
      </c>
      <c r="Y36" s="644">
        <f>-$C$36*Y24</f>
        <v>0</v>
      </c>
      <c r="Z36" s="516" t="e">
        <f>Y36/Y$24</f>
        <v>#DIV/0!</v>
      </c>
      <c r="AA36" s="644">
        <f>-$C$36*AA24</f>
        <v>0</v>
      </c>
      <c r="AB36" s="513" t="e">
        <f>AA36/AA$24</f>
        <v>#DIV/0!</v>
      </c>
      <c r="AC36" s="271">
        <f>+SUM($C39:$C42)*AC24*0.88</f>
        <v>0</v>
      </c>
      <c r="AD36" s="410" t="e">
        <f>SUM(I36:AA36)</f>
        <v>#DIV/0!</v>
      </c>
    </row>
    <row r="37" spans="1:41" ht="15" customHeight="1">
      <c r="A37" s="596"/>
      <c r="B37" s="594"/>
      <c r="C37" s="517"/>
      <c r="D37" s="259"/>
      <c r="E37" s="609"/>
      <c r="F37" s="596"/>
      <c r="G37" s="258"/>
      <c r="H37" s="518"/>
      <c r="I37" s="272"/>
      <c r="J37" s="513"/>
      <c r="K37" s="258"/>
      <c r="L37" s="513"/>
      <c r="M37" s="258"/>
      <c r="N37" s="513"/>
      <c r="O37" s="258"/>
      <c r="P37" s="514"/>
      <c r="Q37" s="258"/>
      <c r="R37" s="513"/>
      <c r="S37" s="258"/>
      <c r="T37" s="513"/>
      <c r="U37" s="258"/>
      <c r="V37" s="513"/>
      <c r="W37" s="258"/>
      <c r="X37" s="513"/>
      <c r="Y37" s="258"/>
      <c r="Z37" s="513"/>
      <c r="AA37" s="258"/>
      <c r="AB37" s="513"/>
      <c r="AC37" s="271"/>
      <c r="AD37" s="410"/>
    </row>
    <row r="38" spans="1:41" ht="15" customHeight="1">
      <c r="A38" s="775" t="s">
        <v>37</v>
      </c>
      <c r="B38" s="776"/>
      <c r="C38" s="502">
        <v>0.01</v>
      </c>
      <c r="D38" s="259"/>
      <c r="E38" s="609" t="s">
        <v>37</v>
      </c>
      <c r="F38" s="596"/>
      <c r="G38" s="258"/>
      <c r="H38" s="518"/>
      <c r="I38" s="258">
        <f>-$C$38*I24</f>
        <v>-10000</v>
      </c>
      <c r="J38" s="513">
        <f>I38/I24</f>
        <v>-0.01</v>
      </c>
      <c r="K38" s="258">
        <f>-$C$38*K24</f>
        <v>-11000</v>
      </c>
      <c r="L38" s="513">
        <f>K38/K24</f>
        <v>-0.01</v>
      </c>
      <c r="M38" s="258">
        <f>-$C$38*M24</f>
        <v>-12320.000000000002</v>
      </c>
      <c r="N38" s="513">
        <f>M38/M24</f>
        <v>-0.01</v>
      </c>
      <c r="O38" s="258">
        <f>-$C$38*O24</f>
        <v>-13798.400000000005</v>
      </c>
      <c r="P38" s="513">
        <f>O38/O24</f>
        <v>-0.01</v>
      </c>
      <c r="Q38" s="258">
        <f>-$C$38*Q24</f>
        <v>-14626.304000000006</v>
      </c>
      <c r="R38" s="513">
        <f>Q38/Q24</f>
        <v>-0.01</v>
      </c>
      <c r="S38" s="258">
        <f>-$C$38*S24</f>
        <v>0</v>
      </c>
      <c r="T38" s="513" t="e">
        <f>S38/S24</f>
        <v>#DIV/0!</v>
      </c>
      <c r="U38" s="258">
        <f>-$C$38*U24</f>
        <v>0</v>
      </c>
      <c r="V38" s="513" t="e">
        <f>U38/U24</f>
        <v>#DIV/0!</v>
      </c>
      <c r="W38" s="258">
        <f>-$C$38*W24</f>
        <v>0</v>
      </c>
      <c r="X38" s="513" t="e">
        <f>W38/W24</f>
        <v>#DIV/0!</v>
      </c>
      <c r="Y38" s="258">
        <f>-$C$38*Y24</f>
        <v>0</v>
      </c>
      <c r="Z38" s="513" t="e">
        <f>Y38/Y24</f>
        <v>#DIV/0!</v>
      </c>
      <c r="AA38" s="258">
        <f>-$C$38*AA24</f>
        <v>0</v>
      </c>
      <c r="AB38" s="513" t="e">
        <f>AA38/AA24</f>
        <v>#DIV/0!</v>
      </c>
      <c r="AC38" s="271"/>
      <c r="AD38" s="410" t="e">
        <f>SUM(I38:AA38)</f>
        <v>#DIV/0!</v>
      </c>
    </row>
    <row r="39" spans="1:41" ht="15" customHeight="1">
      <c r="A39" s="594"/>
      <c r="B39" s="594"/>
      <c r="C39" s="248"/>
      <c r="D39" s="264"/>
      <c r="E39" s="609"/>
      <c r="F39" s="596"/>
      <c r="G39" s="258"/>
      <c r="H39" s="518"/>
      <c r="I39" s="272"/>
      <c r="J39" s="513"/>
      <c r="K39" s="258"/>
      <c r="L39" s="513"/>
      <c r="M39" s="258"/>
      <c r="N39" s="513"/>
      <c r="O39" s="258"/>
      <c r="P39" s="514"/>
      <c r="Q39" s="258"/>
      <c r="R39" s="513"/>
      <c r="S39" s="258"/>
      <c r="T39" s="513"/>
      <c r="U39" s="258"/>
      <c r="V39" s="513"/>
      <c r="W39" s="258"/>
      <c r="X39" s="513"/>
      <c r="Y39" s="258"/>
      <c r="Z39" s="513"/>
      <c r="AA39" s="258"/>
      <c r="AB39" s="513"/>
      <c r="AC39" s="271"/>
      <c r="AD39" s="410"/>
    </row>
    <row r="40" spans="1:41" ht="15" customHeight="1">
      <c r="A40" s="775" t="s">
        <v>38</v>
      </c>
      <c r="B40" s="776"/>
      <c r="C40" s="502"/>
      <c r="D40" s="259"/>
      <c r="E40" s="619" t="s">
        <v>39</v>
      </c>
      <c r="F40" s="595"/>
      <c r="G40" s="273"/>
      <c r="H40" s="520"/>
      <c r="I40" s="274">
        <f>-$C$40*I24</f>
        <v>0</v>
      </c>
      <c r="J40" s="521">
        <f>I40/I24</f>
        <v>0</v>
      </c>
      <c r="K40" s="274">
        <f>-$C$40*K24</f>
        <v>0</v>
      </c>
      <c r="L40" s="521">
        <f>K40/K24</f>
        <v>0</v>
      </c>
      <c r="M40" s="274">
        <f>-$C$40*M24</f>
        <v>0</v>
      </c>
      <c r="N40" s="521">
        <f>M40/M24</f>
        <v>0</v>
      </c>
      <c r="O40" s="274">
        <f>-$C$40*O24</f>
        <v>0</v>
      </c>
      <c r="P40" s="522">
        <f>O40/O24</f>
        <v>0</v>
      </c>
      <c r="Q40" s="274">
        <f>-$C$40*Q24</f>
        <v>0</v>
      </c>
      <c r="R40" s="521">
        <f>Q40/Q24</f>
        <v>0</v>
      </c>
      <c r="S40" s="274">
        <f>-$C$40*S24</f>
        <v>0</v>
      </c>
      <c r="T40" s="521" t="e">
        <f>S40/S24</f>
        <v>#DIV/0!</v>
      </c>
      <c r="U40" s="274">
        <f>-$C$40*U24</f>
        <v>0</v>
      </c>
      <c r="V40" s="521" t="e">
        <f>U40/U24</f>
        <v>#DIV/0!</v>
      </c>
      <c r="W40" s="274">
        <f>-$C$40*W24</f>
        <v>0</v>
      </c>
      <c r="X40" s="521" t="e">
        <f>W40/W24</f>
        <v>#DIV/0!</v>
      </c>
      <c r="Y40" s="274">
        <f>-$C$40*Y24</f>
        <v>0</v>
      </c>
      <c r="Z40" s="521" t="e">
        <f>Y40/Y24</f>
        <v>#DIV/0!</v>
      </c>
      <c r="AA40" s="274">
        <f>-$C$40*AA24</f>
        <v>0</v>
      </c>
      <c r="AB40" s="521" t="e">
        <f>AA40/AA24</f>
        <v>#DIV/0!</v>
      </c>
      <c r="AC40" s="413"/>
      <c r="AD40" s="414" t="e">
        <f>SUM(I40:AA40)</f>
        <v>#DIV/0!</v>
      </c>
    </row>
    <row r="41" spans="1:41" ht="15" customHeight="1">
      <c r="A41" s="594"/>
      <c r="B41" s="594"/>
      <c r="C41" s="248"/>
      <c r="D41" s="275"/>
      <c r="E41" s="608" t="s">
        <v>40</v>
      </c>
      <c r="F41" s="620"/>
      <c r="G41" s="262">
        <f>SUM(G30:G40)</f>
        <v>-12500</v>
      </c>
      <c r="H41" s="523">
        <v>0</v>
      </c>
      <c r="I41" s="262">
        <f>SUM(I26:I40)</f>
        <v>49847.058823529398</v>
      </c>
      <c r="J41" s="523">
        <f>+I41/I24</f>
        <v>4.9847058823529397E-2</v>
      </c>
      <c r="K41" s="262">
        <f>SUM(K26:K40)</f>
        <v>137031.76470588241</v>
      </c>
      <c r="L41" s="523">
        <f>+K41/K24</f>
        <v>0.12457433155080219</v>
      </c>
      <c r="M41" s="262">
        <f>SUM(M26:M40)</f>
        <v>157635.57647058828</v>
      </c>
      <c r="N41" s="523">
        <f>+M41/M24</f>
        <v>0.12795095492742553</v>
      </c>
      <c r="O41" s="262">
        <f>SUM(O26:O40)</f>
        <v>180878.24564705891</v>
      </c>
      <c r="P41" s="523">
        <f>+O41/O24</f>
        <v>0.13108639092000438</v>
      </c>
      <c r="Q41" s="262">
        <f>SUM(Q26:Q40)</f>
        <v>192855.80438588245</v>
      </c>
      <c r="R41" s="523">
        <f>+Q41/Q24</f>
        <v>0.13185546012573127</v>
      </c>
      <c r="S41" s="262">
        <f>SUM(S26:S40)</f>
        <v>0</v>
      </c>
      <c r="T41" s="523" t="e">
        <f>+S41/S24</f>
        <v>#DIV/0!</v>
      </c>
      <c r="U41" s="262" t="e">
        <f>SUM(U26:U40)</f>
        <v>#DIV/0!</v>
      </c>
      <c r="V41" s="523" t="e">
        <f>+U41/U24</f>
        <v>#DIV/0!</v>
      </c>
      <c r="W41" s="262" t="e">
        <f>SUM(W26:W40)</f>
        <v>#DIV/0!</v>
      </c>
      <c r="X41" s="523" t="e">
        <f>+W41/W24</f>
        <v>#DIV/0!</v>
      </c>
      <c r="Y41" s="262" t="e">
        <f>SUM(Y26:Y40)</f>
        <v>#DIV/0!</v>
      </c>
      <c r="Z41" s="523" t="e">
        <f>+Y41/Y24</f>
        <v>#DIV/0!</v>
      </c>
      <c r="AA41" s="262" t="e">
        <f>SUM(AA26:AA40)</f>
        <v>#DIV/0!</v>
      </c>
      <c r="AB41" s="523" t="e">
        <f>+AA41/AA24</f>
        <v>#DIV/0!</v>
      </c>
      <c r="AC41" s="263">
        <f>+AC26+AC28-AC30-AC32-AC34-AC36</f>
        <v>0</v>
      </c>
      <c r="AD41" s="411" t="e">
        <f>SUM(I41:AA41)</f>
        <v>#DIV/0!</v>
      </c>
      <c r="AF41" s="3" t="s">
        <v>0</v>
      </c>
      <c r="AG41" s="3" t="s">
        <v>0</v>
      </c>
      <c r="AH41" s="3" t="s">
        <v>0</v>
      </c>
      <c r="AI41" s="3" t="s">
        <v>0</v>
      </c>
      <c r="AJ41" s="3" t="s">
        <v>0</v>
      </c>
      <c r="AK41" s="1" t="s">
        <v>0</v>
      </c>
      <c r="AL41" s="1" t="s">
        <v>0</v>
      </c>
      <c r="AM41" s="1" t="s">
        <v>0</v>
      </c>
      <c r="AN41" s="1" t="s">
        <v>0</v>
      </c>
      <c r="AO41" s="1" t="s">
        <v>0</v>
      </c>
    </row>
    <row r="42" spans="1:41" ht="15" customHeight="1">
      <c r="A42" s="775" t="s">
        <v>41</v>
      </c>
      <c r="B42" s="776"/>
      <c r="C42" s="252"/>
      <c r="D42" s="259"/>
      <c r="E42" s="609" t="s">
        <v>41</v>
      </c>
      <c r="F42" s="596"/>
      <c r="G42" s="268">
        <f>-C42</f>
        <v>0</v>
      </c>
      <c r="H42" s="515"/>
      <c r="I42" s="265"/>
      <c r="J42" s="515"/>
      <c r="K42" s="255"/>
      <c r="L42" s="515"/>
      <c r="M42" s="255"/>
      <c r="N42" s="515"/>
      <c r="O42" s="255"/>
      <c r="P42" s="515"/>
      <c r="Q42" s="255"/>
      <c r="R42" s="515"/>
      <c r="S42" s="255"/>
      <c r="T42" s="515"/>
      <c r="U42" s="255"/>
      <c r="V42" s="515"/>
      <c r="W42" s="255"/>
      <c r="X42" s="515"/>
      <c r="Y42" s="255"/>
      <c r="Z42" s="515"/>
      <c r="AA42" s="255"/>
      <c r="AB42" s="515"/>
      <c r="AC42" s="254"/>
      <c r="AD42" s="515"/>
    </row>
    <row r="43" spans="1:41" ht="15" customHeight="1">
      <c r="A43" s="594"/>
      <c r="B43" s="594"/>
      <c r="C43" s="248"/>
      <c r="D43" s="275"/>
      <c r="E43" s="621"/>
      <c r="F43" s="596"/>
      <c r="G43" s="268"/>
      <c r="H43" s="515"/>
      <c r="I43" s="276"/>
      <c r="J43" s="515"/>
      <c r="K43" s="255"/>
      <c r="L43" s="515"/>
      <c r="M43" s="255"/>
      <c r="N43" s="515"/>
      <c r="O43" s="255"/>
      <c r="P43" s="515"/>
      <c r="Q43" s="255"/>
      <c r="R43" s="515"/>
      <c r="S43" s="255"/>
      <c r="T43" s="515"/>
      <c r="U43" s="255"/>
      <c r="V43" s="515"/>
      <c r="W43" s="255"/>
      <c r="X43" s="515"/>
      <c r="Y43" s="255"/>
      <c r="Z43" s="515"/>
      <c r="AA43" s="255"/>
      <c r="AB43" s="515"/>
      <c r="AC43" s="254"/>
      <c r="AD43" s="515"/>
    </row>
    <row r="44" spans="1:41" ht="15" customHeight="1">
      <c r="A44" s="775" t="s">
        <v>57</v>
      </c>
      <c r="B44" s="776"/>
      <c r="C44" s="252">
        <v>420</v>
      </c>
      <c r="D44" s="259"/>
      <c r="E44" s="609" t="s">
        <v>42</v>
      </c>
      <c r="F44" s="596"/>
      <c r="G44" s="258">
        <f>-C45</f>
        <v>-168000</v>
      </c>
      <c r="H44" s="256"/>
      <c r="I44" s="248"/>
      <c r="J44" s="256"/>
      <c r="K44" s="255"/>
      <c r="L44" s="256"/>
      <c r="M44" s="255"/>
      <c r="N44" s="256"/>
      <c r="O44" s="258"/>
      <c r="P44" s="256"/>
      <c r="Q44" s="277"/>
      <c r="R44" s="278"/>
      <c r="S44" s="277"/>
      <c r="T44" s="278"/>
      <c r="U44" s="277"/>
      <c r="V44" s="278"/>
      <c r="W44" s="277"/>
      <c r="X44" s="278"/>
      <c r="Y44" s="277"/>
      <c r="Z44" s="278"/>
      <c r="AA44" s="277"/>
      <c r="AB44" s="278"/>
      <c r="AC44" s="279"/>
      <c r="AD44" s="278"/>
    </row>
    <row r="45" spans="1:41" ht="15" customHeight="1">
      <c r="A45" s="775"/>
      <c r="B45" s="776"/>
      <c r="C45" s="592">
        <f>C44*C22</f>
        <v>168000</v>
      </c>
      <c r="D45" s="270"/>
      <c r="E45" s="621"/>
      <c r="F45" s="596"/>
      <c r="G45" s="268"/>
      <c r="H45" s="515"/>
      <c r="I45" s="248"/>
      <c r="J45" s="515"/>
      <c r="K45" s="255"/>
      <c r="L45" s="515"/>
      <c r="M45" s="255"/>
      <c r="N45" s="515"/>
      <c r="O45" s="265"/>
      <c r="P45" s="515"/>
      <c r="Q45" s="255"/>
      <c r="R45" s="515"/>
      <c r="S45" s="255"/>
      <c r="T45" s="515"/>
      <c r="U45" s="255"/>
      <c r="V45" s="515"/>
      <c r="W45" s="255"/>
      <c r="X45" s="515"/>
      <c r="Y45" s="255"/>
      <c r="Z45" s="515"/>
      <c r="AA45" s="255"/>
      <c r="AB45" s="515"/>
      <c r="AC45" s="254"/>
      <c r="AD45" s="515"/>
    </row>
    <row r="46" spans="1:41" ht="15" customHeight="1">
      <c r="A46" s="594"/>
      <c r="B46" s="594"/>
      <c r="C46" s="248"/>
      <c r="D46" s="275"/>
      <c r="E46" s="609" t="s">
        <v>43</v>
      </c>
      <c r="F46" s="596"/>
      <c r="G46" s="268"/>
      <c r="H46" s="515"/>
      <c r="I46" s="248"/>
      <c r="J46" s="524"/>
      <c r="K46" s="255"/>
      <c r="L46" s="524"/>
      <c r="M46" s="280"/>
      <c r="N46" s="524"/>
      <c r="O46" s="590">
        <v>-30000</v>
      </c>
      <c r="P46" s="524"/>
      <c r="Q46" s="255"/>
      <c r="R46" s="515"/>
      <c r="S46" s="280"/>
      <c r="T46" s="515"/>
      <c r="U46" s="255"/>
      <c r="V46" s="515"/>
      <c r="W46" s="255"/>
      <c r="X46" s="515"/>
      <c r="Y46" s="280"/>
      <c r="Z46" s="515"/>
      <c r="AA46" s="255"/>
      <c r="AB46" s="515"/>
      <c r="AC46" s="254"/>
      <c r="AD46" s="410">
        <f>SUM(I46:AA46)</f>
        <v>-30000</v>
      </c>
    </row>
    <row r="47" spans="1:41" ht="15" customHeight="1">
      <c r="A47" s="775" t="s">
        <v>58</v>
      </c>
      <c r="B47" s="776"/>
      <c r="C47" s="591">
        <v>400</v>
      </c>
      <c r="D47" s="275"/>
      <c r="E47" s="621"/>
      <c r="F47" s="596"/>
      <c r="G47" s="266"/>
      <c r="H47" s="251"/>
      <c r="I47" s="255"/>
      <c r="J47" s="251"/>
      <c r="K47" s="255"/>
      <c r="L47" s="251"/>
      <c r="M47" s="255"/>
      <c r="N47" s="251"/>
      <c r="O47" s="255"/>
      <c r="P47" s="251"/>
      <c r="Q47" s="255"/>
      <c r="R47" s="256"/>
      <c r="S47" s="255"/>
      <c r="T47" s="256"/>
      <c r="U47" s="255"/>
      <c r="V47" s="256"/>
      <c r="W47" s="255"/>
      <c r="X47" s="256"/>
      <c r="Y47" s="255"/>
      <c r="Z47" s="256"/>
      <c r="AA47" s="255"/>
      <c r="AB47" s="256"/>
      <c r="AC47" s="254"/>
      <c r="AD47" s="515"/>
    </row>
    <row r="48" spans="1:41" ht="15" customHeight="1">
      <c r="A48" s="775" t="s">
        <v>59</v>
      </c>
      <c r="B48" s="776"/>
      <c r="C48" s="589">
        <f>C47*C21</f>
        <v>200000</v>
      </c>
      <c r="D48" s="259"/>
      <c r="E48" s="609" t="s">
        <v>44</v>
      </c>
      <c r="F48" s="596"/>
      <c r="G48" s="258">
        <f>-C48</f>
        <v>-200000</v>
      </c>
      <c r="H48" s="515"/>
      <c r="I48" s="248"/>
      <c r="J48" s="515"/>
      <c r="K48" s="255"/>
      <c r="L48" s="515"/>
      <c r="M48" s="255"/>
      <c r="N48" s="515"/>
      <c r="O48" s="255"/>
      <c r="P48" s="515"/>
      <c r="Q48" s="255"/>
      <c r="R48" s="515"/>
      <c r="S48" s="255"/>
      <c r="T48" s="515"/>
      <c r="U48" s="255"/>
      <c r="V48" s="515"/>
      <c r="W48" s="255"/>
      <c r="X48" s="515"/>
      <c r="Y48" s="255"/>
      <c r="Z48" s="515"/>
      <c r="AA48" s="255"/>
      <c r="AB48" s="515"/>
      <c r="AC48" s="254"/>
      <c r="AD48" s="515"/>
      <c r="AE48" s="3"/>
      <c r="AF48" s="4"/>
      <c r="AG48" s="4"/>
      <c r="AH48" s="4"/>
      <c r="AI48" s="4"/>
      <c r="AJ48" s="4"/>
      <c r="AK48" s="4"/>
    </row>
    <row r="49" spans="1:51" ht="15" customHeight="1">
      <c r="A49" s="594"/>
      <c r="B49" s="594"/>
      <c r="C49" s="248"/>
      <c r="D49" s="275"/>
      <c r="E49" s="621"/>
      <c r="F49" s="596"/>
      <c r="G49" s="268"/>
      <c r="H49" s="515"/>
      <c r="I49" s="248"/>
      <c r="J49" s="515"/>
      <c r="K49" s="255"/>
      <c r="L49" s="515"/>
      <c r="M49" s="255"/>
      <c r="N49" s="515"/>
      <c r="O49" s="255"/>
      <c r="P49" s="515"/>
      <c r="Q49" s="255"/>
      <c r="R49" s="515"/>
      <c r="S49" s="255"/>
      <c r="T49" s="515"/>
      <c r="U49" s="255"/>
      <c r="V49" s="515"/>
      <c r="W49" s="255"/>
      <c r="X49" s="515"/>
      <c r="Y49" s="255"/>
      <c r="Z49" s="515"/>
      <c r="AA49" s="255"/>
      <c r="AB49" s="515"/>
      <c r="AC49" s="254"/>
      <c r="AD49" s="515"/>
      <c r="AE49" s="434" t="s">
        <v>45</v>
      </c>
      <c r="AF49" s="434">
        <v>1</v>
      </c>
      <c r="AG49" s="434">
        <v>2</v>
      </c>
      <c r="AH49" s="434">
        <v>3</v>
      </c>
      <c r="AI49" s="434">
        <v>4</v>
      </c>
      <c r="AJ49" s="434">
        <v>5</v>
      </c>
      <c r="AK49" s="434">
        <v>6</v>
      </c>
      <c r="AL49" s="434">
        <v>7</v>
      </c>
      <c r="AM49" s="434">
        <v>8</v>
      </c>
      <c r="AN49" s="434">
        <v>9</v>
      </c>
      <c r="AO49" s="434">
        <v>10</v>
      </c>
      <c r="AP49" s="434"/>
      <c r="AQ49" s="434"/>
      <c r="AR49" s="434"/>
      <c r="AS49" s="434"/>
    </row>
    <row r="50" spans="1:51" ht="15" customHeight="1">
      <c r="A50" s="775" t="s">
        <v>46</v>
      </c>
      <c r="B50" s="776"/>
      <c r="C50" s="252">
        <v>10000</v>
      </c>
      <c r="D50" s="259"/>
      <c r="E50" s="609" t="str">
        <f>+A50</f>
        <v>Retail Real Estate Fee</v>
      </c>
      <c r="F50" s="596"/>
      <c r="G50" s="258">
        <f>-C50</f>
        <v>-10000</v>
      </c>
      <c r="H50" s="515"/>
      <c r="I50" s="248"/>
      <c r="J50" s="515"/>
      <c r="K50" s="255"/>
      <c r="L50" s="515"/>
      <c r="M50" s="255"/>
      <c r="N50" s="515"/>
      <c r="O50" s="255"/>
      <c r="P50" s="515"/>
      <c r="Q50" s="255"/>
      <c r="R50" s="515"/>
      <c r="S50" s="255"/>
      <c r="T50" s="515"/>
      <c r="U50" s="255"/>
      <c r="V50" s="515"/>
      <c r="W50" s="255"/>
      <c r="X50" s="515"/>
      <c r="Y50" s="255"/>
      <c r="Z50" s="515"/>
      <c r="AA50" s="255"/>
      <c r="AB50" s="515"/>
      <c r="AC50" s="254"/>
      <c r="AD50" s="515"/>
      <c r="AE50" s="435">
        <f>+G56</f>
        <v>-390500</v>
      </c>
      <c r="AF50" s="435">
        <f>+I56</f>
        <v>103026.47058823527</v>
      </c>
      <c r="AG50" s="435">
        <f>+K56</f>
        <v>142349.70588235301</v>
      </c>
      <c r="AH50" s="435">
        <f>+M56</f>
        <v>164655.25882352947</v>
      </c>
      <c r="AI50" s="435">
        <f>+O56</f>
        <v>158740.28988235304</v>
      </c>
      <c r="AJ50" s="435">
        <f>+Q56</f>
        <v>197258.54915764718</v>
      </c>
      <c r="AK50" s="435">
        <f>S56</f>
        <v>0</v>
      </c>
      <c r="AL50" s="435" t="e">
        <f>U56</f>
        <v>#DIV/0!</v>
      </c>
      <c r="AM50" s="435" t="e">
        <f>W56</f>
        <v>#DIV/0!</v>
      </c>
      <c r="AN50" s="435" t="e">
        <f>Y56</f>
        <v>#DIV/0!</v>
      </c>
      <c r="AO50" s="435" t="e">
        <f>AA56</f>
        <v>#DIV/0!</v>
      </c>
      <c r="AP50" s="434"/>
      <c r="AQ50" s="434"/>
      <c r="AR50" s="434"/>
      <c r="AS50" s="434"/>
    </row>
    <row r="51" spans="1:51" ht="15" customHeight="1">
      <c r="A51" s="594"/>
      <c r="B51" s="594"/>
      <c r="C51" s="248"/>
      <c r="D51" s="275"/>
      <c r="E51" s="609"/>
      <c r="F51" s="596"/>
      <c r="G51" s="258"/>
      <c r="H51" s="515"/>
      <c r="I51" s="248"/>
      <c r="J51" s="515"/>
      <c r="K51" s="255"/>
      <c r="L51" s="515"/>
      <c r="M51" s="255"/>
      <c r="N51" s="515"/>
      <c r="O51" s="255"/>
      <c r="P51" s="515"/>
      <c r="Q51" s="255"/>
      <c r="R51" s="515"/>
      <c r="S51" s="255"/>
      <c r="T51" s="515"/>
      <c r="U51" s="255"/>
      <c r="V51" s="515"/>
      <c r="W51" s="255"/>
      <c r="X51" s="515"/>
      <c r="Y51" s="255"/>
      <c r="Z51" s="515"/>
      <c r="AA51" s="255"/>
      <c r="AB51" s="515"/>
      <c r="AC51" s="254"/>
      <c r="AD51" s="515"/>
      <c r="AE51" s="434" t="s">
        <v>0</v>
      </c>
      <c r="AF51" s="435">
        <f>+AF50+AE50</f>
        <v>-287473.5294117647</v>
      </c>
      <c r="AG51" s="435">
        <f t="shared" ref="AG51:AO51" si="0">+AG50+AF51</f>
        <v>-145123.82352941169</v>
      </c>
      <c r="AH51" s="435">
        <f t="shared" si="0"/>
        <v>19531.435294117779</v>
      </c>
      <c r="AI51" s="435">
        <f t="shared" si="0"/>
        <v>178271.72517647082</v>
      </c>
      <c r="AJ51" s="435">
        <f t="shared" si="0"/>
        <v>375530.274334118</v>
      </c>
      <c r="AK51" s="435">
        <f t="shared" si="0"/>
        <v>375530.274334118</v>
      </c>
      <c r="AL51" s="435" t="e">
        <f t="shared" si="0"/>
        <v>#DIV/0!</v>
      </c>
      <c r="AM51" s="435" t="e">
        <f t="shared" si="0"/>
        <v>#DIV/0!</v>
      </c>
      <c r="AN51" s="435" t="e">
        <f t="shared" si="0"/>
        <v>#DIV/0!</v>
      </c>
      <c r="AO51" s="435" t="e">
        <f t="shared" si="0"/>
        <v>#DIV/0!</v>
      </c>
      <c r="AP51" s="434"/>
      <c r="AQ51" s="434"/>
      <c r="AR51" s="434"/>
      <c r="AS51" s="434"/>
    </row>
    <row r="52" spans="1:51" ht="15" customHeight="1">
      <c r="A52" s="775" t="s">
        <v>47</v>
      </c>
      <c r="B52" s="776"/>
      <c r="C52" s="252"/>
      <c r="D52" s="259"/>
      <c r="E52" s="609" t="s">
        <v>47</v>
      </c>
      <c r="F52" s="596"/>
      <c r="G52" s="258">
        <f>-C52</f>
        <v>0</v>
      </c>
      <c r="H52" s="515"/>
      <c r="I52" s="248"/>
      <c r="J52" s="515"/>
      <c r="K52" s="255"/>
      <c r="L52" s="515"/>
      <c r="M52" s="255"/>
      <c r="N52" s="515"/>
      <c r="O52" s="255"/>
      <c r="P52" s="515"/>
      <c r="Q52" s="255"/>
      <c r="R52" s="515"/>
      <c r="S52" s="255"/>
      <c r="T52" s="515"/>
      <c r="U52" s="255"/>
      <c r="V52" s="515"/>
      <c r="W52" s="255"/>
      <c r="X52" s="515"/>
      <c r="Y52" s="255"/>
      <c r="Z52" s="515"/>
      <c r="AA52" s="255"/>
      <c r="AB52" s="515"/>
      <c r="AC52" s="254"/>
      <c r="AD52" s="515"/>
      <c r="AE52" s="434"/>
      <c r="AF52" s="436">
        <f>-AE50/AF50</f>
        <v>3.7902880470467335</v>
      </c>
      <c r="AG52" s="436">
        <f t="shared" ref="AG52:AN52" si="1">-AF51/AG50+AF49</f>
        <v>3.0194880462159253</v>
      </c>
      <c r="AH52" s="436">
        <f t="shared" si="1"/>
        <v>2.8813798269568132</v>
      </c>
      <c r="AI52" s="436">
        <f t="shared" si="1"/>
        <v>2.8769598108420169</v>
      </c>
      <c r="AJ52" s="436">
        <f t="shared" si="1"/>
        <v>3.0962534909754522</v>
      </c>
      <c r="AK52" s="436" t="e">
        <f t="shared" si="1"/>
        <v>#DIV/0!</v>
      </c>
      <c r="AL52" s="436" t="e">
        <f t="shared" si="1"/>
        <v>#DIV/0!</v>
      </c>
      <c r="AM52" s="436" t="e">
        <f t="shared" si="1"/>
        <v>#DIV/0!</v>
      </c>
      <c r="AN52" s="436" t="e">
        <f t="shared" si="1"/>
        <v>#DIV/0!</v>
      </c>
      <c r="AO52" s="434" t="s">
        <v>48</v>
      </c>
      <c r="AP52" s="434"/>
      <c r="AQ52" s="434"/>
      <c r="AR52" s="434"/>
      <c r="AS52" s="434"/>
    </row>
    <row r="53" spans="1:51" ht="15" customHeight="1">
      <c r="A53" s="594"/>
      <c r="B53" s="594"/>
      <c r="C53" s="248"/>
      <c r="D53" s="275"/>
      <c r="E53" s="621" t="s">
        <v>0</v>
      </c>
      <c r="F53" s="596"/>
      <c r="G53" s="267"/>
      <c r="H53" s="515"/>
      <c r="I53" s="248"/>
      <c r="J53" s="515"/>
      <c r="K53" s="255"/>
      <c r="L53" s="515"/>
      <c r="M53" s="255"/>
      <c r="N53" s="515"/>
      <c r="O53" s="255"/>
      <c r="P53" s="515"/>
      <c r="Q53" s="255"/>
      <c r="R53" s="515"/>
      <c r="S53" s="255"/>
      <c r="T53" s="515"/>
      <c r="U53" s="255"/>
      <c r="V53" s="515"/>
      <c r="W53" s="255"/>
      <c r="X53" s="515"/>
      <c r="Y53" s="255"/>
      <c r="Z53" s="515"/>
      <c r="AA53" s="255"/>
      <c r="AB53" s="515"/>
      <c r="AC53" s="254"/>
      <c r="AD53" s="515"/>
      <c r="AE53" s="434"/>
      <c r="AF53" s="436"/>
      <c r="AG53" s="436"/>
      <c r="AH53" s="436"/>
      <c r="AI53" s="436"/>
      <c r="AJ53" s="436"/>
      <c r="AK53" s="436"/>
      <c r="AL53" s="434"/>
      <c r="AM53" s="434"/>
      <c r="AN53" s="434"/>
      <c r="AO53" s="434"/>
      <c r="AP53" s="434"/>
      <c r="AQ53" s="434"/>
      <c r="AR53" s="434"/>
      <c r="AS53" s="434"/>
    </row>
    <row r="54" spans="1:51" ht="15" customHeight="1">
      <c r="A54" s="775" t="s">
        <v>49</v>
      </c>
      <c r="B54" s="776"/>
      <c r="C54" s="252"/>
      <c r="D54" s="259"/>
      <c r="E54" s="609" t="s">
        <v>50</v>
      </c>
      <c r="F54" s="596"/>
      <c r="G54" s="499">
        <f>-C54</f>
        <v>0</v>
      </c>
      <c r="H54" s="515"/>
      <c r="I54" s="248"/>
      <c r="J54" s="515"/>
      <c r="K54" s="255"/>
      <c r="L54" s="515"/>
      <c r="M54" s="255"/>
      <c r="N54" s="515"/>
      <c r="O54" s="255">
        <v>0</v>
      </c>
      <c r="P54" s="515"/>
      <c r="Q54" s="255"/>
      <c r="R54" s="515"/>
      <c r="S54" s="255"/>
      <c r="T54" s="515"/>
      <c r="U54" s="255"/>
      <c r="V54" s="515"/>
      <c r="W54" s="255"/>
      <c r="X54" s="515"/>
      <c r="Y54" s="255"/>
      <c r="Z54" s="515"/>
      <c r="AA54" s="255"/>
      <c r="AB54" s="515"/>
      <c r="AC54" s="282"/>
      <c r="AD54" s="515"/>
      <c r="AE54" s="434"/>
      <c r="AF54" s="436"/>
      <c r="AG54" s="436"/>
      <c r="AH54" s="436"/>
      <c r="AI54" s="436"/>
      <c r="AJ54" s="436"/>
      <c r="AK54" s="436"/>
      <c r="AL54" s="434"/>
      <c r="AM54" s="434"/>
      <c r="AN54" s="434"/>
      <c r="AO54" s="434"/>
      <c r="AP54" s="434"/>
      <c r="AQ54" s="434"/>
      <c r="AR54" s="434"/>
      <c r="AS54" s="434"/>
    </row>
    <row r="55" spans="1:51" ht="15" customHeight="1">
      <c r="A55" s="775" t="s">
        <v>51</v>
      </c>
      <c r="B55" s="776"/>
      <c r="C55" s="252">
        <v>12</v>
      </c>
      <c r="D55" s="251"/>
      <c r="E55" s="609" t="s">
        <v>316</v>
      </c>
      <c r="F55" s="596"/>
      <c r="G55" s="272"/>
      <c r="H55" s="515"/>
      <c r="I55" s="258">
        <f>(I24-I26)/12-(G24-G26)/12</f>
        <v>53179.411764705881</v>
      </c>
      <c r="J55" s="514"/>
      <c r="K55" s="258">
        <f>(K24-K26)/12-(I24-I26)/12</f>
        <v>5317.9411764705874</v>
      </c>
      <c r="L55" s="514"/>
      <c r="M55" s="258">
        <f>(M24-M26)/12-(K24-K26)/12</f>
        <v>7019.6823529411922</v>
      </c>
      <c r="N55" s="514"/>
      <c r="O55" s="258">
        <f>(O24-O26)/12-(M24-M26)/12</f>
        <v>7862.0442352941245</v>
      </c>
      <c r="P55" s="515"/>
      <c r="Q55" s="258">
        <f>(Q24-Q26)/12-(O24-O26)/12</f>
        <v>4402.7447717647156</v>
      </c>
      <c r="R55" s="515"/>
      <c r="S55" s="258"/>
      <c r="T55" s="515"/>
      <c r="U55" s="258">
        <f>(U24-U26)/12-(S24-S26)/12</f>
        <v>0</v>
      </c>
      <c r="V55" s="515"/>
      <c r="W55" s="258">
        <f>(W24-W26)/12-(U24-U26)/12</f>
        <v>0</v>
      </c>
      <c r="X55" s="515"/>
      <c r="Y55" s="258">
        <f>(Y24-Y26)/12-(W24-W26)/12</f>
        <v>0</v>
      </c>
      <c r="Z55" s="515"/>
      <c r="AA55" s="258">
        <f>(AA24-AA26)/12-(Y24-Y26)/12</f>
        <v>0</v>
      </c>
      <c r="AB55" s="515"/>
      <c r="AC55" s="254"/>
      <c r="AD55" s="410">
        <f>SUM(I55:AA55)</f>
        <v>77781.824301176501</v>
      </c>
      <c r="AE55" s="434"/>
      <c r="AF55" s="436"/>
      <c r="AG55" s="436"/>
      <c r="AH55" s="436"/>
      <c r="AI55" s="436"/>
      <c r="AJ55" s="436"/>
      <c r="AK55" s="436"/>
      <c r="AL55" s="434"/>
      <c r="AM55" s="434"/>
      <c r="AN55" s="434"/>
      <c r="AO55" s="434"/>
      <c r="AP55" s="434"/>
      <c r="AQ55" s="434"/>
      <c r="AR55" s="434"/>
      <c r="AS55" s="434"/>
    </row>
    <row r="56" spans="1:51" ht="15" customHeight="1" thickBot="1">
      <c r="A56" s="596"/>
      <c r="B56" s="594"/>
      <c r="C56" s="283"/>
      <c r="D56" s="113"/>
      <c r="E56" s="622" t="s">
        <v>52</v>
      </c>
      <c r="F56" s="623"/>
      <c r="G56" s="285">
        <f>SUM(G41:G55)</f>
        <v>-390500</v>
      </c>
      <c r="H56" s="286"/>
      <c r="I56" s="285">
        <f>SUM(I41:I55)</f>
        <v>103026.47058823527</v>
      </c>
      <c r="J56" s="287"/>
      <c r="K56" s="285">
        <f>SUM(K41:K55)</f>
        <v>142349.70588235301</v>
      </c>
      <c r="L56" s="288" t="s">
        <v>0</v>
      </c>
      <c r="M56" s="285">
        <f>SUM(M41:M55)</f>
        <v>164655.25882352947</v>
      </c>
      <c r="N56" s="288" t="s">
        <v>0</v>
      </c>
      <c r="O56" s="285">
        <f>SUM(O41:O55)</f>
        <v>158740.28988235304</v>
      </c>
      <c r="P56" s="289" t="s">
        <v>0</v>
      </c>
      <c r="Q56" s="285">
        <f>SUM(Q41:Q55)</f>
        <v>197258.54915764718</v>
      </c>
      <c r="R56" s="284"/>
      <c r="S56" s="285">
        <f>SUM(S41:S55)</f>
        <v>0</v>
      </c>
      <c r="T56" s="284"/>
      <c r="U56" s="285" t="e">
        <f>SUM(U41:U55)</f>
        <v>#DIV/0!</v>
      </c>
      <c r="V56" s="284"/>
      <c r="W56" s="285" t="e">
        <f>SUM(W41:W55)</f>
        <v>#DIV/0!</v>
      </c>
      <c r="X56" s="284"/>
      <c r="Y56" s="285" t="e">
        <f>SUM(Y41:Y55)</f>
        <v>#DIV/0!</v>
      </c>
      <c r="Z56" s="284"/>
      <c r="AA56" s="285" t="e">
        <f>SUM(AA41:AA55)</f>
        <v>#DIV/0!</v>
      </c>
      <c r="AB56" s="284"/>
      <c r="AC56" s="290">
        <f>SUM(AC41:AC55)</f>
        <v>0</v>
      </c>
      <c r="AD56" s="415" t="e">
        <f>SUM(I56:AA56)</f>
        <v>#DIV/0!</v>
      </c>
      <c r="AE56" s="434"/>
      <c r="AF56" s="436"/>
      <c r="AG56" s="436"/>
      <c r="AH56" s="436"/>
      <c r="AI56" s="436"/>
      <c r="AJ56" s="436"/>
      <c r="AK56" s="436"/>
      <c r="AL56" s="434"/>
      <c r="AM56" s="434"/>
      <c r="AN56" s="434"/>
      <c r="AO56" s="434"/>
      <c r="AP56" s="434"/>
      <c r="AQ56" s="434"/>
      <c r="AR56" s="434"/>
      <c r="AS56" s="434"/>
    </row>
    <row r="57" spans="1:51" ht="15" customHeight="1" thickTop="1">
      <c r="A57" s="775" t="s">
        <v>70</v>
      </c>
      <c r="B57" s="776"/>
      <c r="C57" s="502">
        <v>0.02</v>
      </c>
      <c r="D57" s="113"/>
      <c r="E57" s="624" t="s">
        <v>322</v>
      </c>
      <c r="F57" s="625"/>
      <c r="G57" s="626">
        <f>IRR(G56:R56)</f>
        <v>0.24659869656235131</v>
      </c>
      <c r="H57" s="627"/>
      <c r="I57" s="624" t="s">
        <v>53</v>
      </c>
      <c r="J57" s="628"/>
      <c r="K57" s="629">
        <f>IF(AF51&gt;0,AF52,IF(AG51&gt;0,AG52,IF(AH51&gt;0,AH52,IF(AI51&gt;0,AI52,IF(AJ51&gt;0,AJ52,AK52)))))</f>
        <v>2.8813798269568132</v>
      </c>
      <c r="L57" s="630" t="s">
        <v>54</v>
      </c>
      <c r="M57" s="113"/>
      <c r="N57" s="113"/>
      <c r="O57" s="291"/>
      <c r="P57" s="292"/>
      <c r="Q57" s="292"/>
      <c r="R57" s="251"/>
      <c r="S57" s="292"/>
      <c r="T57" s="251"/>
      <c r="U57" s="292"/>
      <c r="V57" s="251"/>
      <c r="W57" s="292"/>
      <c r="X57" s="251"/>
      <c r="Y57" s="292"/>
      <c r="Z57" s="251"/>
      <c r="AA57" s="292"/>
      <c r="AB57" s="251"/>
      <c r="AC57" s="113"/>
      <c r="AD57" s="113"/>
      <c r="AE57" s="434"/>
      <c r="AF57" s="436"/>
      <c r="AG57" s="436"/>
      <c r="AH57" s="436"/>
      <c r="AI57" s="436"/>
      <c r="AJ57" s="436"/>
      <c r="AK57" s="436"/>
      <c r="AL57" s="434"/>
      <c r="AM57" s="434"/>
      <c r="AN57" s="434"/>
      <c r="AO57" s="434"/>
      <c r="AP57" s="434"/>
      <c r="AQ57" s="434"/>
      <c r="AR57" s="434"/>
      <c r="AS57" s="434"/>
    </row>
    <row r="58" spans="1:51" ht="15" customHeight="1" thickBot="1">
      <c r="A58" s="777" t="s">
        <v>312</v>
      </c>
      <c r="B58" s="778"/>
      <c r="C58" s="252">
        <v>3</v>
      </c>
      <c r="E58" s="631" t="s">
        <v>55</v>
      </c>
      <c r="F58" s="632"/>
      <c r="G58" s="633">
        <f>G56+NPV(12%,I56:S56)</f>
        <v>144978.71740145585</v>
      </c>
      <c r="H58" s="634"/>
      <c r="I58" s="631" t="s">
        <v>56</v>
      </c>
      <c r="J58" s="635"/>
      <c r="K58" s="636"/>
      <c r="L58" s="637"/>
      <c r="M58" s="113"/>
      <c r="N58" s="113"/>
      <c r="O58" s="113"/>
      <c r="P58" s="113"/>
      <c r="Q58" s="113"/>
      <c r="R58" s="113"/>
      <c r="S58" s="113"/>
      <c r="T58" s="113"/>
      <c r="U58" s="113"/>
      <c r="V58" s="113"/>
      <c r="W58" s="113"/>
      <c r="X58" s="113"/>
      <c r="Y58" s="113"/>
      <c r="Z58" s="113"/>
      <c r="AA58" s="113"/>
      <c r="AB58" s="113"/>
      <c r="AC58" s="113"/>
      <c r="AD58" s="113"/>
      <c r="AE58" s="434"/>
      <c r="AF58" s="436"/>
      <c r="AG58" s="436"/>
      <c r="AH58" s="436"/>
      <c r="AI58" s="436"/>
      <c r="AJ58" s="436"/>
      <c r="AK58" s="436"/>
      <c r="AL58" s="434"/>
      <c r="AM58" s="434"/>
      <c r="AN58" s="434"/>
      <c r="AO58" s="434"/>
      <c r="AP58" s="434"/>
      <c r="AQ58" s="434"/>
      <c r="AR58" s="434"/>
      <c r="AS58" s="434"/>
    </row>
    <row r="59" spans="1:51" ht="15" customHeight="1" thickTop="1">
      <c r="A59" s="779" t="s">
        <v>313</v>
      </c>
      <c r="B59" s="780"/>
      <c r="C59" s="252">
        <v>12</v>
      </c>
      <c r="E59" s="390"/>
      <c r="F59" s="391"/>
      <c r="G59" s="392"/>
      <c r="H59" s="393"/>
      <c r="I59" s="390"/>
      <c r="J59" s="390"/>
      <c r="K59" s="394"/>
      <c r="L59" s="525"/>
      <c r="M59" s="113"/>
      <c r="N59" s="113"/>
      <c r="O59" s="113"/>
      <c r="P59" s="113"/>
      <c r="Q59" s="113"/>
      <c r="R59" s="113"/>
      <c r="S59" s="113"/>
      <c r="T59" s="113"/>
      <c r="U59" s="113"/>
      <c r="V59" s="113"/>
      <c r="W59" s="113"/>
      <c r="X59" s="113"/>
      <c r="Y59" s="113"/>
      <c r="Z59" s="113"/>
      <c r="AA59" s="113"/>
      <c r="AB59" s="113"/>
      <c r="AC59" s="113"/>
      <c r="AD59" s="113"/>
      <c r="AE59" s="434"/>
      <c r="AF59" s="436"/>
      <c r="AG59" s="436"/>
      <c r="AH59" s="436"/>
      <c r="AI59" s="436"/>
      <c r="AJ59" s="436"/>
      <c r="AK59" s="436"/>
      <c r="AL59" s="434"/>
      <c r="AM59" s="434"/>
      <c r="AN59" s="434"/>
      <c r="AO59" s="434"/>
      <c r="AP59" s="434"/>
      <c r="AQ59" s="434"/>
      <c r="AR59" s="434"/>
      <c r="AS59" s="434"/>
    </row>
    <row r="60" spans="1:51" ht="15" customHeight="1">
      <c r="A60" s="486"/>
      <c r="B60" s="486"/>
      <c r="C60" s="486"/>
      <c r="D60" s="486"/>
      <c r="E60" s="390"/>
      <c r="F60" s="391"/>
      <c r="G60" s="392"/>
      <c r="H60" s="393"/>
      <c r="I60" s="390"/>
      <c r="J60" s="390"/>
      <c r="K60" s="394"/>
      <c r="L60" s="525"/>
      <c r="M60" s="113"/>
      <c r="N60" s="113"/>
      <c r="O60" s="113"/>
      <c r="P60" s="113"/>
      <c r="Q60" s="113"/>
      <c r="R60" s="113"/>
      <c r="S60" s="113"/>
      <c r="T60" s="113"/>
      <c r="U60" s="113"/>
      <c r="V60" s="113"/>
      <c r="W60" s="113"/>
      <c r="X60" s="113"/>
      <c r="Y60" s="113"/>
      <c r="Z60" s="113"/>
      <c r="AA60" s="113"/>
      <c r="AB60" s="113"/>
      <c r="AC60" s="113"/>
      <c r="AD60" s="113"/>
      <c r="AE60" s="434"/>
      <c r="AF60" s="436"/>
      <c r="AG60" s="436"/>
      <c r="AH60" s="436"/>
      <c r="AI60" s="436"/>
      <c r="AJ60" s="436"/>
      <c r="AK60" s="436"/>
      <c r="AL60" s="434"/>
      <c r="AM60" s="434"/>
      <c r="AN60" s="434"/>
      <c r="AO60" s="434"/>
      <c r="AP60" s="434"/>
      <c r="AQ60" s="434"/>
      <c r="AR60" s="434"/>
      <c r="AS60" s="434"/>
    </row>
    <row r="61" spans="1:51" s="402" customFormat="1" ht="15" customHeight="1" outlineLevel="1">
      <c r="A61" s="487"/>
      <c r="B61" s="487"/>
      <c r="C61" s="487"/>
      <c r="D61" s="487"/>
      <c r="E61" s="608" t="s">
        <v>318</v>
      </c>
      <c r="F61" s="639"/>
      <c r="G61" s="417">
        <f>+G41+G42+G44+G46+G50+G52</f>
        <v>-190500</v>
      </c>
      <c r="H61" s="416"/>
      <c r="I61" s="417">
        <f>+I41+I42+I44+I46+I48+I50+I52</f>
        <v>49847.058823529398</v>
      </c>
      <c r="J61" s="526">
        <f>+I61/I24</f>
        <v>4.9847058823529397E-2</v>
      </c>
      <c r="K61" s="418">
        <f>+K41+K42+K44+K46+K48+K50+K52</f>
        <v>137031.76470588241</v>
      </c>
      <c r="L61" s="526">
        <f>+K61/K24</f>
        <v>0.12457433155080219</v>
      </c>
      <c r="M61" s="418">
        <f>+M41+M42+M44+M46+M48+M50+M52</f>
        <v>157635.57647058828</v>
      </c>
      <c r="N61" s="526">
        <f>+M61/M24</f>
        <v>0.12795095492742553</v>
      </c>
      <c r="O61" s="418">
        <f>+O41+O42+O44+O46+O48+O50+O52</f>
        <v>150878.24564705891</v>
      </c>
      <c r="P61" s="526">
        <f>+O61/O24</f>
        <v>0.10934473971406747</v>
      </c>
      <c r="Q61" s="418">
        <f>+Q41+Q42+Q44+Q46+Q48+Q50+Q52</f>
        <v>192855.80438588245</v>
      </c>
      <c r="R61" s="526">
        <f>+Q61/Q24</f>
        <v>0.13185546012573127</v>
      </c>
      <c r="S61" s="418">
        <f>+S41+S42+S44+S46+S48+S50+S52</f>
        <v>0</v>
      </c>
      <c r="T61" s="526" t="e">
        <f>+S61/S24</f>
        <v>#DIV/0!</v>
      </c>
      <c r="U61" s="418" t="e">
        <f>+U41+U42+U44+U46+U48+U50+U52</f>
        <v>#DIV/0!</v>
      </c>
      <c r="V61" s="526" t="e">
        <f>+U61/U24</f>
        <v>#DIV/0!</v>
      </c>
      <c r="W61" s="418" t="e">
        <f>+W41+W42+W44+W46+W48+W50+W52</f>
        <v>#DIV/0!</v>
      </c>
      <c r="X61" s="526" t="e">
        <f>+W61/W24</f>
        <v>#DIV/0!</v>
      </c>
      <c r="Y61" s="418" t="e">
        <f>+Y41+Y42+Y44+Y46+Y48+Y50+Y52</f>
        <v>#DIV/0!</v>
      </c>
      <c r="Z61" s="526" t="e">
        <f>+Y61/Y24</f>
        <v>#DIV/0!</v>
      </c>
      <c r="AA61" s="418" t="e">
        <f>+AA41+AA42+AA44+AA46+AA48+AA50+AA52</f>
        <v>#DIV/0!</v>
      </c>
      <c r="AB61" s="526" t="e">
        <f>+AA61/AA24</f>
        <v>#DIV/0!</v>
      </c>
      <c r="AC61" s="418">
        <f>+AC41+AC42+AC44+AC46+AC48+AC50+AC52</f>
        <v>0</v>
      </c>
      <c r="AD61" s="419" t="e">
        <f>+AA61+Y61+W61+U61+S61+Q61+O61+M61+K61+I61+G61</f>
        <v>#DIV/0!</v>
      </c>
      <c r="AE61" s="437"/>
      <c r="AF61" s="527"/>
      <c r="AG61" s="438"/>
      <c r="AH61" s="528"/>
      <c r="AI61" s="439" t="s">
        <v>45</v>
      </c>
      <c r="AJ61" s="439">
        <v>1</v>
      </c>
      <c r="AK61" s="439">
        <v>2</v>
      </c>
      <c r="AL61" s="439">
        <v>3</v>
      </c>
      <c r="AM61" s="439">
        <v>4</v>
      </c>
      <c r="AN61" s="439">
        <v>5</v>
      </c>
      <c r="AO61" s="439">
        <v>6</v>
      </c>
      <c r="AP61" s="439">
        <v>7</v>
      </c>
      <c r="AQ61" s="439">
        <v>8</v>
      </c>
      <c r="AR61" s="439">
        <v>9</v>
      </c>
      <c r="AS61" s="439">
        <v>10</v>
      </c>
      <c r="AT61" s="1"/>
      <c r="AU61" s="1"/>
      <c r="AW61" s="395"/>
      <c r="AX61" s="395"/>
      <c r="AY61" s="395"/>
    </row>
    <row r="62" spans="1:51" ht="15" customHeight="1" outlineLevel="1">
      <c r="D62" s="488"/>
      <c r="E62" s="609" t="s">
        <v>64</v>
      </c>
      <c r="F62" s="640"/>
      <c r="G62" s="420"/>
      <c r="H62" s="420"/>
      <c r="I62" s="421">
        <f>IF(J62&gt;$C$58,0,($G$44/$C$58))</f>
        <v>-56000</v>
      </c>
      <c r="J62" s="422">
        <v>1</v>
      </c>
      <c r="K62" s="421">
        <f>IF(L62&gt;$C$58,0,($G$44/$C$58))</f>
        <v>-56000</v>
      </c>
      <c r="L62" s="422">
        <v>2</v>
      </c>
      <c r="M62" s="421">
        <f>IF(N62&gt;$C$58,0,($G$44/$C$58))</f>
        <v>-56000</v>
      </c>
      <c r="N62" s="423">
        <v>3</v>
      </c>
      <c r="O62" s="421">
        <f>IF(P62&gt;$C$58,0,($G$44/$C$58))</f>
        <v>0</v>
      </c>
      <c r="P62" s="423">
        <v>4</v>
      </c>
      <c r="Q62" s="421">
        <f>IF(R62&gt;$C$58,0,($G$44/$C$58))</f>
        <v>0</v>
      </c>
      <c r="R62" s="423">
        <v>5</v>
      </c>
      <c r="S62" s="421">
        <f>IF(T62&gt;$C$58,0,($G$44/$C$58))</f>
        <v>0</v>
      </c>
      <c r="T62" s="423">
        <v>6</v>
      </c>
      <c r="U62" s="421">
        <f>IF(V62&gt;$C$58,0,($G$44/$C$58))</f>
        <v>0</v>
      </c>
      <c r="V62" s="423">
        <v>7</v>
      </c>
      <c r="W62" s="421">
        <f>IF(X62&gt;$C$58,0,($G$44/$C$58))</f>
        <v>0</v>
      </c>
      <c r="X62" s="423">
        <v>8</v>
      </c>
      <c r="Y62" s="421">
        <f>IF(Z62&gt;$C$58,0,($G$44/$C$58))</f>
        <v>0</v>
      </c>
      <c r="Z62" s="423">
        <v>9</v>
      </c>
      <c r="AA62" s="421">
        <f>IF(AB62&gt;$C$58,0,($G$44/$C$58))</f>
        <v>0</v>
      </c>
      <c r="AB62" s="423">
        <v>10</v>
      </c>
      <c r="AC62" s="424"/>
      <c r="AD62" s="425">
        <f>+AA62+Y62+W62+U62+S62+Q62+O62+M62+K62+I62+G62</f>
        <v>-168000</v>
      </c>
      <c r="AE62" s="437"/>
      <c r="AF62" s="438"/>
      <c r="AG62" s="438"/>
      <c r="AH62" s="529"/>
      <c r="AI62" s="440">
        <f>G71</f>
        <v>-390500</v>
      </c>
      <c r="AJ62" s="440">
        <f>I71</f>
        <v>103026.47058823527</v>
      </c>
      <c r="AK62" s="440">
        <f>K71</f>
        <v>134143.35294117653</v>
      </c>
      <c r="AL62" s="440">
        <f>M71</f>
        <v>152328.14352941181</v>
      </c>
      <c r="AM62" s="440">
        <f>O71</f>
        <v>139564.64075294125</v>
      </c>
      <c r="AN62" s="440">
        <f>Q71</f>
        <v>169687.38828047068</v>
      </c>
      <c r="AO62" s="440">
        <f>S71</f>
        <v>0</v>
      </c>
      <c r="AP62" s="440" t="e">
        <f>U71</f>
        <v>#DIV/0!</v>
      </c>
      <c r="AQ62" s="440" t="e">
        <f>W71</f>
        <v>#DIV/0!</v>
      </c>
      <c r="AR62" s="440" t="e">
        <f>Y71</f>
        <v>#DIV/0!</v>
      </c>
      <c r="AS62" s="440" t="e">
        <f>AA71</f>
        <v>#DIV/0!</v>
      </c>
      <c r="AT62" s="3"/>
      <c r="AU62" s="3"/>
      <c r="AW62" s="395"/>
      <c r="AX62" s="395"/>
      <c r="AY62" s="395"/>
    </row>
    <row r="63" spans="1:51" ht="15" customHeight="1" outlineLevel="1">
      <c r="D63" s="488"/>
      <c r="E63" s="609" t="s">
        <v>310</v>
      </c>
      <c r="F63" s="640"/>
      <c r="G63" s="424"/>
      <c r="H63" s="420"/>
      <c r="I63" s="421"/>
      <c r="J63" s="422"/>
      <c r="K63" s="421"/>
      <c r="L63" s="422"/>
      <c r="M63" s="421"/>
      <c r="N63" s="423"/>
      <c r="O63" s="421">
        <f>O46/2</f>
        <v>-15000</v>
      </c>
      <c r="P63" s="423"/>
      <c r="Q63" s="421">
        <f>O46/2</f>
        <v>-15000</v>
      </c>
      <c r="R63" s="423"/>
      <c r="S63" s="421"/>
      <c r="T63" s="423"/>
      <c r="U63" s="421">
        <f>U46/3</f>
        <v>0</v>
      </c>
      <c r="V63" s="423"/>
      <c r="W63" s="421">
        <f>U46/3</f>
        <v>0</v>
      </c>
      <c r="X63" s="423"/>
      <c r="Y63" s="421">
        <f>U46/3</f>
        <v>0</v>
      </c>
      <c r="Z63" s="423">
        <v>3</v>
      </c>
      <c r="AA63" s="421">
        <f>IF(AB63&gt;$C$58,0,($AA$46/$C$58))</f>
        <v>0</v>
      </c>
      <c r="AB63" s="423">
        <v>1</v>
      </c>
      <c r="AC63" s="424"/>
      <c r="AD63" s="425">
        <f>+AA63+Y63+W63+U63+S63+Q63+O63+M63+K63+I63+G63</f>
        <v>-30000</v>
      </c>
      <c r="AE63" s="437"/>
      <c r="AF63" s="438"/>
      <c r="AG63" s="438"/>
      <c r="AH63" s="529"/>
      <c r="AI63" s="439" t="s">
        <v>0</v>
      </c>
      <c r="AJ63" s="440">
        <f>+AJ62+AI62</f>
        <v>-287473.5294117647</v>
      </c>
      <c r="AK63" s="440">
        <f t="shared" ref="AK63:AS63" si="2">+AK62+AJ63</f>
        <v>-153330.17647058817</v>
      </c>
      <c r="AL63" s="440">
        <f t="shared" si="2"/>
        <v>-1002.0329411763523</v>
      </c>
      <c r="AM63" s="440">
        <f t="shared" si="2"/>
        <v>138562.6078117649</v>
      </c>
      <c r="AN63" s="440">
        <f t="shared" si="2"/>
        <v>308249.99609223555</v>
      </c>
      <c r="AO63" s="440">
        <f t="shared" si="2"/>
        <v>308249.99609223555</v>
      </c>
      <c r="AP63" s="440" t="e">
        <f t="shared" si="2"/>
        <v>#DIV/0!</v>
      </c>
      <c r="AQ63" s="440" t="e">
        <f t="shared" si="2"/>
        <v>#DIV/0!</v>
      </c>
      <c r="AR63" s="440" t="e">
        <f t="shared" si="2"/>
        <v>#DIV/0!</v>
      </c>
      <c r="AS63" s="440" t="e">
        <f t="shared" si="2"/>
        <v>#DIV/0!</v>
      </c>
      <c r="AT63" s="3"/>
      <c r="AU63" s="3"/>
      <c r="AW63" s="395"/>
      <c r="AX63" s="395"/>
      <c r="AY63" s="395"/>
    </row>
    <row r="64" spans="1:51" s="395" customFormat="1" ht="15" customHeight="1" outlineLevel="1">
      <c r="A64" s="244"/>
      <c r="B64" s="244"/>
      <c r="C64" s="244"/>
      <c r="D64" s="488"/>
      <c r="E64" s="609" t="s">
        <v>311</v>
      </c>
      <c r="F64" s="640"/>
      <c r="G64" s="424"/>
      <c r="H64" s="420"/>
      <c r="I64" s="421">
        <f>G48/5</f>
        <v>-40000</v>
      </c>
      <c r="J64" s="422">
        <v>1</v>
      </c>
      <c r="K64" s="421">
        <f>I64</f>
        <v>-40000</v>
      </c>
      <c r="L64" s="421"/>
      <c r="M64" s="421">
        <f>I64</f>
        <v>-40000</v>
      </c>
      <c r="N64" s="421"/>
      <c r="O64" s="421">
        <f>I64</f>
        <v>-40000</v>
      </c>
      <c r="P64" s="421"/>
      <c r="Q64" s="421">
        <f>I64</f>
        <v>-40000</v>
      </c>
      <c r="R64" s="421"/>
      <c r="S64" s="421"/>
      <c r="T64" s="423">
        <v>6</v>
      </c>
      <c r="U64" s="421"/>
      <c r="V64" s="423">
        <v>7</v>
      </c>
      <c r="W64" s="421"/>
      <c r="X64" s="423">
        <v>8</v>
      </c>
      <c r="Y64" s="421"/>
      <c r="Z64" s="423">
        <v>9</v>
      </c>
      <c r="AA64" s="421"/>
      <c r="AB64" s="423">
        <v>10</v>
      </c>
      <c r="AC64" s="424"/>
      <c r="AD64" s="425">
        <f>+AA64+Y64+W64+U64+S64+Q64+O64+M64+K64+I64+G64</f>
        <v>-200000</v>
      </c>
      <c r="AE64" s="437"/>
      <c r="AF64" s="438"/>
      <c r="AG64" s="437"/>
      <c r="AH64" s="529"/>
      <c r="AI64" s="439"/>
      <c r="AJ64" s="440"/>
      <c r="AK64" s="440"/>
      <c r="AL64" s="440"/>
      <c r="AM64" s="440"/>
      <c r="AN64" s="440"/>
      <c r="AO64" s="440"/>
      <c r="AP64" s="440"/>
      <c r="AQ64" s="440"/>
      <c r="AR64" s="440"/>
      <c r="AS64" s="440"/>
      <c r="AT64" s="5"/>
      <c r="AU64" s="5"/>
    </row>
    <row r="65" spans="1:47" s="395" customFormat="1" ht="15" customHeight="1" outlineLevel="1">
      <c r="A65" s="244"/>
      <c r="B65" s="244"/>
      <c r="C65" s="244"/>
      <c r="D65" s="488"/>
      <c r="E65" s="610"/>
      <c r="F65" s="641"/>
      <c r="G65" s="396"/>
      <c r="H65" s="390"/>
      <c r="I65" s="396"/>
      <c r="J65" s="396"/>
      <c r="K65" s="396"/>
      <c r="L65" s="396"/>
      <c r="M65" s="396"/>
      <c r="N65" s="396"/>
      <c r="O65" s="396"/>
      <c r="P65" s="396"/>
      <c r="Q65" s="396"/>
      <c r="R65" s="396"/>
      <c r="S65" s="396"/>
      <c r="T65" s="396"/>
      <c r="U65" s="396"/>
      <c r="V65" s="396"/>
      <c r="W65" s="396"/>
      <c r="X65" s="396"/>
      <c r="Y65" s="396"/>
      <c r="Z65" s="396"/>
      <c r="AA65" s="396"/>
      <c r="AB65" s="396"/>
      <c r="AC65" s="396"/>
      <c r="AD65" s="401"/>
      <c r="AE65" s="441"/>
      <c r="AF65" s="530"/>
      <c r="AG65" s="438"/>
      <c r="AH65" s="531"/>
      <c r="AI65" s="439"/>
      <c r="AJ65" s="442">
        <f>-AI62/AJ62</f>
        <v>3.7902880470467335</v>
      </c>
      <c r="AK65" s="442">
        <f t="shared" ref="AK65:AS65" si="3">-AJ63/AK62+AJ61</f>
        <v>3.1430322346111721</v>
      </c>
      <c r="AL65" s="442">
        <f t="shared" si="3"/>
        <v>3.0065781208774656</v>
      </c>
      <c r="AM65" s="442">
        <f t="shared" si="3"/>
        <v>3.0071797049436766</v>
      </c>
      <c r="AN65" s="442">
        <f t="shared" si="3"/>
        <v>3.1834242413894698</v>
      </c>
      <c r="AO65" s="442" t="e">
        <f t="shared" si="3"/>
        <v>#DIV/0!</v>
      </c>
      <c r="AP65" s="442" t="e">
        <f t="shared" si="3"/>
        <v>#DIV/0!</v>
      </c>
      <c r="AQ65" s="442" t="e">
        <f t="shared" si="3"/>
        <v>#DIV/0!</v>
      </c>
      <c r="AR65" s="442" t="e">
        <f t="shared" si="3"/>
        <v>#DIV/0!</v>
      </c>
      <c r="AS65" s="442" t="e">
        <f t="shared" si="3"/>
        <v>#DIV/0!</v>
      </c>
      <c r="AT65" s="400"/>
      <c r="AU65" s="400"/>
    </row>
    <row r="66" spans="1:47" s="395" customFormat="1" ht="15" customHeight="1" outlineLevel="1">
      <c r="A66" s="244"/>
      <c r="B66" s="244"/>
      <c r="C66" s="244"/>
      <c r="D66" s="488"/>
      <c r="E66" s="609"/>
      <c r="F66" s="641"/>
      <c r="G66" s="390"/>
      <c r="H66" s="390"/>
      <c r="I66" s="424"/>
      <c r="J66" s="532"/>
      <c r="K66" s="424"/>
      <c r="L66" s="532"/>
      <c r="M66" s="424"/>
      <c r="N66" s="532"/>
      <c r="O66" s="424"/>
      <c r="P66" s="532"/>
      <c r="Q66" s="424"/>
      <c r="R66" s="532"/>
      <c r="S66" s="424"/>
      <c r="T66" s="532"/>
      <c r="U66" s="424"/>
      <c r="V66" s="532"/>
      <c r="W66" s="424"/>
      <c r="X66" s="532"/>
      <c r="Y66" s="424"/>
      <c r="Z66" s="532"/>
      <c r="AA66" s="424"/>
      <c r="AB66" s="532"/>
      <c r="AC66" s="424"/>
      <c r="AD66" s="428"/>
      <c r="AE66" s="397"/>
      <c r="AF66" s="533"/>
      <c r="AG66" s="396"/>
      <c r="AH66" s="534"/>
      <c r="AJ66" s="400"/>
      <c r="AK66" s="400"/>
      <c r="AL66" s="400"/>
      <c r="AM66" s="400"/>
      <c r="AN66" s="400"/>
      <c r="AO66" s="400"/>
      <c r="AP66" s="400"/>
      <c r="AQ66" s="400"/>
      <c r="AR66" s="400"/>
      <c r="AS66" s="400"/>
      <c r="AT66" s="400"/>
      <c r="AU66" s="400"/>
    </row>
    <row r="67" spans="1:47" s="395" customFormat="1" ht="15" customHeight="1" outlineLevel="1">
      <c r="A67" s="244"/>
      <c r="B67" s="244"/>
      <c r="C67" s="244"/>
      <c r="D67" s="488"/>
      <c r="E67" s="610" t="s">
        <v>319</v>
      </c>
      <c r="F67" s="641"/>
      <c r="G67" s="426">
        <f>+G61+G62+G63+G64</f>
        <v>-190500</v>
      </c>
      <c r="H67" s="390"/>
      <c r="I67" s="426">
        <f>+I61+I62+I63+I64</f>
        <v>-46152.941176470602</v>
      </c>
      <c r="J67" s="532">
        <f>+I67/I24</f>
        <v>-4.6152941176470605E-2</v>
      </c>
      <c r="K67" s="426">
        <f>+K61+K62+K63+K64</f>
        <v>41031.764705882408</v>
      </c>
      <c r="L67" s="532">
        <f>+K67/K24</f>
        <v>3.7301604278074919E-2</v>
      </c>
      <c r="M67" s="426">
        <f>M61+M62+M63+M64</f>
        <v>61635.576470588276</v>
      </c>
      <c r="N67" s="532">
        <f>+M67/M24</f>
        <v>5.0028877005347618E-2</v>
      </c>
      <c r="O67" s="426">
        <f>O61+O62+O63+O64</f>
        <v>95878.24564705891</v>
      </c>
      <c r="P67" s="532">
        <f>+O67/O24</f>
        <v>6.9485045836516462E-2</v>
      </c>
      <c r="Q67" s="426">
        <f>Q61+Q62+Q63+Q64</f>
        <v>137855.80438588245</v>
      </c>
      <c r="R67" s="532">
        <f>+Q67/Q24</f>
        <v>9.4251975335588808E-2</v>
      </c>
      <c r="S67" s="426">
        <f>S61+S62+S63+S64</f>
        <v>0</v>
      </c>
      <c r="T67" s="532" t="e">
        <f>+S67/S24</f>
        <v>#DIV/0!</v>
      </c>
      <c r="U67" s="426" t="e">
        <f>U61+U62+U63+U64</f>
        <v>#DIV/0!</v>
      </c>
      <c r="V67" s="532" t="e">
        <f>+U67/U24</f>
        <v>#DIV/0!</v>
      </c>
      <c r="W67" s="426" t="e">
        <f>W61+W62+W63+W64</f>
        <v>#DIV/0!</v>
      </c>
      <c r="X67" s="532" t="e">
        <f>+W67/W24</f>
        <v>#DIV/0!</v>
      </c>
      <c r="Y67" s="426" t="e">
        <f>Y61+Y62+Y63+Y64</f>
        <v>#DIV/0!</v>
      </c>
      <c r="Z67" s="532" t="e">
        <f>+Y67/Y24</f>
        <v>#DIV/0!</v>
      </c>
      <c r="AA67" s="426" t="e">
        <f>AA61+AA62+AA63+AA64</f>
        <v>#DIV/0!</v>
      </c>
      <c r="AB67" s="532" t="e">
        <f>+AA67/AA24</f>
        <v>#DIV/0!</v>
      </c>
      <c r="AC67" s="426"/>
      <c r="AD67" s="427" t="e">
        <f>+AA67+Y67+W67+U67+S67+Q67+O67+M67+K67+I67+G67</f>
        <v>#DIV/0!</v>
      </c>
      <c r="AE67" s="399"/>
      <c r="AF67" s="533"/>
      <c r="AG67" s="396"/>
      <c r="AH67" s="535"/>
      <c r="AJ67" s="400"/>
      <c r="AK67" s="400"/>
      <c r="AL67" s="400"/>
      <c r="AM67" s="400"/>
      <c r="AN67" s="400"/>
      <c r="AO67" s="400"/>
      <c r="AP67" s="400"/>
      <c r="AQ67" s="400"/>
      <c r="AR67" s="400"/>
      <c r="AS67" s="400"/>
      <c r="AT67" s="400"/>
      <c r="AU67" s="400"/>
    </row>
    <row r="68" spans="1:47" s="395" customFormat="1" ht="14.25" outlineLevel="1">
      <c r="A68" s="244"/>
      <c r="B68" s="244"/>
      <c r="C68" s="244"/>
      <c r="D68" s="488"/>
      <c r="E68" s="609" t="s">
        <v>65</v>
      </c>
      <c r="F68" s="642">
        <v>0.2</v>
      </c>
      <c r="G68" s="424">
        <f>IF(G67&gt;0,-G67*$F$68,0)</f>
        <v>0</v>
      </c>
      <c r="H68" s="420"/>
      <c r="I68" s="424">
        <f>IF(I67&gt;0,-I67*$F$68,0)</f>
        <v>0</v>
      </c>
      <c r="J68" s="429"/>
      <c r="K68" s="424">
        <f>IF(K67&gt;0,-K67*$F$68,0)</f>
        <v>-8206.3529411764812</v>
      </c>
      <c r="L68" s="429"/>
      <c r="M68" s="424">
        <f>IF(M67&gt;0,-M67*$F$68,0)</f>
        <v>-12327.115294117655</v>
      </c>
      <c r="N68" s="429"/>
      <c r="O68" s="424">
        <f>IF(O67&gt;0,-O67*$F$68,0)</f>
        <v>-19175.649129411784</v>
      </c>
      <c r="P68" s="429"/>
      <c r="Q68" s="424">
        <f>IF(Q67&gt;0,-Q67*$F$68,0)</f>
        <v>-27571.160877176491</v>
      </c>
      <c r="R68" s="429"/>
      <c r="S68" s="424">
        <f>IF(S67&gt;0,-S67*$F$68,0)</f>
        <v>0</v>
      </c>
      <c r="T68" s="429"/>
      <c r="U68" s="424" t="e">
        <f>IF(U67&gt;0,-U67*$F$68,0)</f>
        <v>#DIV/0!</v>
      </c>
      <c r="V68" s="429"/>
      <c r="W68" s="424" t="e">
        <f>IF(W67&gt;0,-W67*$F$68,0)</f>
        <v>#DIV/0!</v>
      </c>
      <c r="X68" s="429"/>
      <c r="Y68" s="424" t="e">
        <f>IF(Y67&gt;0,-Y67*$F$68,0)</f>
        <v>#DIV/0!</v>
      </c>
      <c r="Z68" s="429"/>
      <c r="AA68" s="424" t="e">
        <f>IF(AA67&gt;0,-AA67*$F$68,0)</f>
        <v>#DIV/0!</v>
      </c>
      <c r="AB68" s="429"/>
      <c r="AC68" s="424"/>
      <c r="AD68" s="428" t="e">
        <f>+AA68+Y68+W68+U68+S68+Q68+O68+M68+K68+I68+G68</f>
        <v>#DIV/0!</v>
      </c>
      <c r="AE68" s="397"/>
      <c r="AF68" s="396"/>
      <c r="AG68" s="396"/>
      <c r="AH68" s="534"/>
    </row>
    <row r="69" spans="1:47" s="403" customFormat="1" ht="15" outlineLevel="1">
      <c r="A69" s="244"/>
      <c r="B69" s="244"/>
      <c r="C69" s="244"/>
      <c r="D69" s="488"/>
      <c r="E69" s="610" t="s">
        <v>320</v>
      </c>
      <c r="F69" s="641"/>
      <c r="G69" s="426">
        <f>+G67+G68</f>
        <v>-190500</v>
      </c>
      <c r="H69" s="390"/>
      <c r="I69" s="426">
        <f>+I67+I68</f>
        <v>-46152.941176470602</v>
      </c>
      <c r="J69" s="536">
        <f>+I69/I24</f>
        <v>-4.6152941176470605E-2</v>
      </c>
      <c r="K69" s="426">
        <f>+K67+K68</f>
        <v>32825.411764705925</v>
      </c>
      <c r="L69" s="536">
        <f>+K69/K24</f>
        <v>2.9841283422459931E-2</v>
      </c>
      <c r="M69" s="426">
        <f>+M67+M68</f>
        <v>49308.461176470621</v>
      </c>
      <c r="N69" s="536">
        <f>+M69/M24</f>
        <v>4.0023101604278091E-2</v>
      </c>
      <c r="O69" s="426">
        <f>+O67+O68</f>
        <v>76702.596517647122</v>
      </c>
      <c r="P69" s="536">
        <f>+O69/O24</f>
        <v>5.5588036669213164E-2</v>
      </c>
      <c r="Q69" s="426">
        <f>+Q67+Q68</f>
        <v>110284.64350870597</v>
      </c>
      <c r="R69" s="536">
        <f>+Q69/Q24</f>
        <v>7.5401580268471047E-2</v>
      </c>
      <c r="S69" s="426">
        <f>+S67+S68</f>
        <v>0</v>
      </c>
      <c r="T69" s="536" t="e">
        <f>+S69/S24</f>
        <v>#DIV/0!</v>
      </c>
      <c r="U69" s="426" t="e">
        <f>+U67+U68</f>
        <v>#DIV/0!</v>
      </c>
      <c r="V69" s="536" t="e">
        <f>+U69/U24</f>
        <v>#DIV/0!</v>
      </c>
      <c r="W69" s="426" t="e">
        <f>+W67+W68</f>
        <v>#DIV/0!</v>
      </c>
      <c r="X69" s="536" t="e">
        <f>+W69/W24</f>
        <v>#DIV/0!</v>
      </c>
      <c r="Y69" s="426" t="e">
        <f>+Y67+Y68</f>
        <v>#DIV/0!</v>
      </c>
      <c r="Z69" s="536" t="e">
        <f>+Y69/Y24</f>
        <v>#DIV/0!</v>
      </c>
      <c r="AA69" s="426" t="e">
        <f>+AA67+AA68</f>
        <v>#DIV/0!</v>
      </c>
      <c r="AB69" s="536" t="e">
        <f>+AA69/AA24</f>
        <v>#DIV/0!</v>
      </c>
      <c r="AC69" s="426"/>
      <c r="AD69" s="427" t="e">
        <f>+AA69+Y69+W69+U69+S69+Q69+O69+M69+K69+I69+G69</f>
        <v>#DIV/0!</v>
      </c>
      <c r="AE69" s="399"/>
      <c r="AF69" s="533"/>
      <c r="AG69" s="398"/>
      <c r="AH69" s="537"/>
    </row>
    <row r="70" spans="1:47" s="395" customFormat="1" ht="14.25" outlineLevel="1">
      <c r="A70" s="244"/>
      <c r="B70" s="244"/>
      <c r="C70" s="244"/>
      <c r="D70" s="488"/>
      <c r="E70" s="609"/>
      <c r="F70" s="640"/>
      <c r="G70" s="420"/>
      <c r="H70" s="420"/>
      <c r="I70" s="420"/>
      <c r="J70" s="429"/>
      <c r="K70" s="420"/>
      <c r="L70" s="429"/>
      <c r="M70" s="420"/>
      <c r="N70" s="429"/>
      <c r="O70" s="420"/>
      <c r="P70" s="429"/>
      <c r="Q70" s="420"/>
      <c r="R70" s="429"/>
      <c r="S70" s="420"/>
      <c r="T70" s="429"/>
      <c r="U70" s="420"/>
      <c r="V70" s="429"/>
      <c r="W70" s="420"/>
      <c r="X70" s="429"/>
      <c r="Y70" s="420"/>
      <c r="Z70" s="429"/>
      <c r="AA70" s="420"/>
      <c r="AB70" s="429"/>
      <c r="AC70" s="420"/>
      <c r="AD70" s="430">
        <f>+AA70+Y70+W70+U70+S70+Q70+O70+M70+K70+I70+G70</f>
        <v>0</v>
      </c>
      <c r="AE70" s="396"/>
      <c r="AF70" s="396"/>
      <c r="AG70" s="396"/>
      <c r="AH70" s="396"/>
    </row>
    <row r="71" spans="1:47" s="395" customFormat="1" ht="15" outlineLevel="1" thickBot="1">
      <c r="A71" s="244"/>
      <c r="B71" s="244"/>
      <c r="C71" s="244"/>
      <c r="D71" s="488"/>
      <c r="E71" s="654" t="s">
        <v>66</v>
      </c>
      <c r="F71" s="655"/>
      <c r="G71" s="652">
        <f>+G56+G68</f>
        <v>-390500</v>
      </c>
      <c r="H71" s="651"/>
      <c r="I71" s="424">
        <f>+I56+I68</f>
        <v>103026.47058823527</v>
      </c>
      <c r="J71" s="429"/>
      <c r="K71" s="424">
        <f>+K56+K68</f>
        <v>134143.35294117653</v>
      </c>
      <c r="L71" s="429"/>
      <c r="M71" s="431">
        <f>+M56+M68</f>
        <v>152328.14352941181</v>
      </c>
      <c r="N71" s="432"/>
      <c r="O71" s="431">
        <f>+O56+O68</f>
        <v>139564.64075294125</v>
      </c>
      <c r="P71" s="432"/>
      <c r="Q71" s="431">
        <f>+Q56+Q68</f>
        <v>169687.38828047068</v>
      </c>
      <c r="R71" s="432"/>
      <c r="S71" s="431">
        <f>+S56+S68</f>
        <v>0</v>
      </c>
      <c r="T71" s="432"/>
      <c r="U71" s="431" t="e">
        <f>+U56+U68</f>
        <v>#DIV/0!</v>
      </c>
      <c r="V71" s="432"/>
      <c r="W71" s="431" t="e">
        <f>+W56+W68</f>
        <v>#DIV/0!</v>
      </c>
      <c r="X71" s="432"/>
      <c r="Y71" s="431" t="e">
        <f>+Y56+Y68</f>
        <v>#DIV/0!</v>
      </c>
      <c r="Z71" s="432"/>
      <c r="AA71" s="431" t="e">
        <f>+AA56+AA68</f>
        <v>#DIV/0!</v>
      </c>
      <c r="AB71" s="432"/>
      <c r="AC71" s="431"/>
      <c r="AD71" s="433" t="e">
        <f>+AA71+Y71+W71+U71+S71+Q71+O71+M71+K71+I71+G71</f>
        <v>#DIV/0!</v>
      </c>
      <c r="AE71" s="397"/>
      <c r="AF71" s="396"/>
      <c r="AG71" s="396"/>
      <c r="AH71" s="538"/>
    </row>
    <row r="72" spans="1:47" s="395" customFormat="1" ht="15.75" thickTop="1">
      <c r="A72" s="244"/>
      <c r="B72" s="244"/>
      <c r="C72" s="244"/>
      <c r="D72" s="488"/>
      <c r="E72" s="624" t="s">
        <v>329</v>
      </c>
      <c r="F72" s="625"/>
      <c r="G72" s="653">
        <f>IRR(G71:S71)</f>
        <v>0.21303980788653581</v>
      </c>
      <c r="H72" s="627"/>
      <c r="I72" s="624" t="s">
        <v>53</v>
      </c>
      <c r="J72" s="628"/>
      <c r="K72" s="629">
        <f>IF(AJ63&gt;0,AJ65,IF(AK63&gt;0,AK65,IF(AL63&gt;0,AL65,IF(AM63&gt;0,AM65,IF(AN63&gt;0,AN65,IF(AO63&gt;0,AO65,IF(AP63&gt;0,AP65,IF(AQ63&gt;0,AQ65,AU65))))))))</f>
        <v>3.0071797049436766</v>
      </c>
      <c r="L72" s="630" t="s">
        <v>54</v>
      </c>
      <c r="M72" s="113"/>
      <c r="N72" s="113"/>
      <c r="O72" s="113"/>
      <c r="P72" s="113"/>
      <c r="Q72" s="113"/>
      <c r="R72" s="113"/>
      <c r="S72" s="113"/>
      <c r="T72" s="113"/>
      <c r="U72" s="113"/>
      <c r="V72" s="113"/>
      <c r="W72" s="113"/>
      <c r="X72" s="113"/>
      <c r="Y72" s="113"/>
      <c r="Z72" s="113"/>
      <c r="AA72" s="113"/>
      <c r="AB72" s="113"/>
      <c r="AC72" s="113"/>
      <c r="AD72" s="113"/>
    </row>
    <row r="73" spans="1:47" s="395" customFormat="1" ht="15.75" thickBot="1">
      <c r="A73" s="244"/>
      <c r="B73" s="244"/>
      <c r="C73" s="244"/>
      <c r="D73" s="488"/>
      <c r="E73" s="631" t="s">
        <v>55</v>
      </c>
      <c r="F73" s="632"/>
      <c r="G73" s="633">
        <f>G71+NPV(12%,I71:S71)</f>
        <v>101831.37708891864</v>
      </c>
      <c r="H73" s="634"/>
      <c r="I73" s="638" t="s">
        <v>56</v>
      </c>
      <c r="J73" s="635"/>
      <c r="K73" s="636"/>
      <c r="L73" s="637"/>
      <c r="M73" s="113"/>
      <c r="N73" s="113"/>
      <c r="O73" s="113"/>
      <c r="P73" s="113"/>
      <c r="Q73" s="113"/>
      <c r="R73" s="113"/>
      <c r="S73" s="113"/>
      <c r="T73" s="113"/>
      <c r="U73" s="113"/>
      <c r="V73" s="113"/>
      <c r="W73" s="113"/>
      <c r="X73" s="113"/>
      <c r="Y73" s="113"/>
      <c r="Z73" s="113"/>
      <c r="AA73" s="113"/>
      <c r="AB73" s="113"/>
      <c r="AC73" s="113"/>
      <c r="AD73" s="113"/>
    </row>
    <row r="74" spans="1:47" ht="15" customHeight="1" thickTop="1" thickBot="1">
      <c r="H74" s="293"/>
      <c r="I74" s="249"/>
      <c r="J74" s="249"/>
      <c r="K74" s="294"/>
      <c r="L74" s="539"/>
      <c r="M74" s="113"/>
      <c r="N74" s="113"/>
      <c r="O74" s="113"/>
      <c r="P74" s="113"/>
      <c r="Q74" s="113"/>
      <c r="R74" s="113"/>
      <c r="S74" s="113"/>
      <c r="T74" s="113"/>
      <c r="U74" s="113"/>
      <c r="V74" s="113"/>
      <c r="W74" s="113"/>
      <c r="X74" s="113"/>
      <c r="Y74" s="113"/>
      <c r="Z74" s="113"/>
      <c r="AA74" s="113"/>
      <c r="AB74" s="113"/>
      <c r="AC74" s="113"/>
      <c r="AD74" s="113"/>
      <c r="AF74" s="5"/>
      <c r="AG74" s="5"/>
      <c r="AH74" s="5"/>
      <c r="AI74" s="5"/>
      <c r="AJ74" s="5"/>
      <c r="AK74" s="5"/>
    </row>
    <row r="75" spans="1:47" ht="15" customHeight="1">
      <c r="A75" s="598" t="s">
        <v>323</v>
      </c>
      <c r="B75" s="599"/>
      <c r="C75" s="600"/>
      <c r="D75" s="599"/>
      <c r="E75" s="599"/>
      <c r="F75" s="599"/>
      <c r="G75" s="601"/>
      <c r="H75" s="293"/>
      <c r="I75" s="249"/>
      <c r="J75" s="249"/>
      <c r="K75" s="294"/>
      <c r="L75" s="539"/>
      <c r="M75" s="113"/>
      <c r="N75" s="113"/>
      <c r="O75" s="113"/>
      <c r="P75" s="113"/>
      <c r="Q75" s="113"/>
      <c r="R75" s="113"/>
      <c r="S75" s="113"/>
      <c r="T75" s="113"/>
      <c r="U75" s="113"/>
      <c r="V75" s="113"/>
      <c r="W75" s="113"/>
      <c r="X75" s="113"/>
      <c r="Y75" s="113"/>
      <c r="Z75" s="113"/>
      <c r="AA75" s="113"/>
      <c r="AB75" s="113"/>
      <c r="AC75" s="113"/>
      <c r="AD75" s="113"/>
      <c r="AF75" s="5"/>
      <c r="AG75" s="5"/>
      <c r="AH75" s="5"/>
      <c r="AI75" s="5"/>
      <c r="AJ75" s="5"/>
      <c r="AK75" s="5"/>
    </row>
    <row r="76" spans="1:47" ht="15" customHeight="1">
      <c r="A76" s="772" t="s">
        <v>326</v>
      </c>
      <c r="B76" s="781"/>
      <c r="C76" s="781"/>
      <c r="D76" s="781"/>
      <c r="E76" s="781"/>
      <c r="F76" s="781"/>
      <c r="G76" s="782"/>
      <c r="H76" s="293"/>
      <c r="I76" s="249"/>
      <c r="J76" s="249"/>
      <c r="K76" s="294"/>
      <c r="L76" s="539"/>
      <c r="M76" s="113"/>
      <c r="N76" s="113"/>
      <c r="O76" s="113"/>
      <c r="P76" s="113"/>
      <c r="Q76" s="113"/>
      <c r="R76" s="113"/>
      <c r="S76" s="113"/>
      <c r="T76" s="113"/>
      <c r="U76" s="113"/>
      <c r="V76" s="113"/>
      <c r="W76" s="113"/>
      <c r="X76" s="113"/>
      <c r="Y76" s="113"/>
      <c r="Z76" s="113"/>
      <c r="AA76" s="113"/>
      <c r="AB76" s="113"/>
      <c r="AC76" s="113"/>
      <c r="AD76" s="113"/>
      <c r="AF76" s="5"/>
      <c r="AG76" s="5"/>
      <c r="AH76" s="5"/>
      <c r="AI76" s="5"/>
      <c r="AJ76" s="5"/>
      <c r="AK76" s="5"/>
    </row>
    <row r="77" spans="1:47" ht="15" customHeight="1">
      <c r="A77" s="783"/>
      <c r="B77" s="781"/>
      <c r="C77" s="781"/>
      <c r="D77" s="781"/>
      <c r="E77" s="781"/>
      <c r="F77" s="781"/>
      <c r="G77" s="782"/>
      <c r="H77" s="293"/>
      <c r="I77" s="249"/>
      <c r="J77" s="249"/>
      <c r="K77" s="294"/>
      <c r="L77" s="539"/>
      <c r="M77" s="113"/>
      <c r="N77" s="113"/>
      <c r="O77" s="113"/>
      <c r="P77" s="113"/>
      <c r="Q77" s="113"/>
      <c r="R77" s="113"/>
      <c r="S77" s="113"/>
      <c r="T77" s="113"/>
      <c r="U77" s="113"/>
      <c r="V77" s="113"/>
      <c r="W77" s="113"/>
      <c r="X77" s="113"/>
      <c r="Y77" s="113"/>
      <c r="Z77" s="113"/>
      <c r="AA77" s="113"/>
      <c r="AB77" s="113"/>
      <c r="AC77" s="113"/>
      <c r="AD77" s="113"/>
      <c r="AF77" s="5"/>
      <c r="AG77" s="5"/>
      <c r="AH77" s="5"/>
      <c r="AI77" s="5"/>
      <c r="AJ77" s="5"/>
      <c r="AK77" s="5"/>
    </row>
    <row r="78" spans="1:47" ht="15" customHeight="1">
      <c r="A78" s="772" t="s">
        <v>327</v>
      </c>
      <c r="B78" s="773"/>
      <c r="C78" s="773"/>
      <c r="D78" s="773"/>
      <c r="E78" s="773"/>
      <c r="F78" s="773"/>
      <c r="G78" s="774"/>
      <c r="H78" s="293"/>
      <c r="I78" s="249"/>
      <c r="J78" s="249"/>
      <c r="K78" s="294"/>
      <c r="L78" s="539"/>
      <c r="M78" s="113"/>
      <c r="N78" s="113"/>
      <c r="O78" s="113"/>
      <c r="P78" s="113"/>
      <c r="Q78" s="113"/>
      <c r="R78" s="113"/>
      <c r="S78" s="113"/>
      <c r="T78" s="113"/>
      <c r="U78" s="113"/>
      <c r="V78" s="113"/>
      <c r="W78" s="113"/>
      <c r="X78" s="113"/>
      <c r="Y78" s="113"/>
      <c r="Z78" s="113"/>
      <c r="AA78" s="113"/>
      <c r="AB78" s="113"/>
      <c r="AC78" s="113"/>
      <c r="AD78" s="113"/>
      <c r="AF78" s="5"/>
      <c r="AG78" s="5"/>
      <c r="AH78" s="5"/>
      <c r="AI78" s="5"/>
      <c r="AJ78" s="5"/>
      <c r="AK78" s="5"/>
    </row>
    <row r="79" spans="1:47" ht="15" customHeight="1">
      <c r="A79" s="772"/>
      <c r="B79" s="773"/>
      <c r="C79" s="773"/>
      <c r="D79" s="773"/>
      <c r="E79" s="773"/>
      <c r="F79" s="773"/>
      <c r="G79" s="774"/>
      <c r="H79" s="583"/>
      <c r="I79" s="249"/>
      <c r="J79" s="249"/>
      <c r="K79" s="294"/>
      <c r="L79" s="539"/>
      <c r="M79" s="113"/>
      <c r="N79" s="113"/>
      <c r="O79" s="113"/>
      <c r="P79" s="113"/>
      <c r="Q79" s="113"/>
      <c r="R79" s="113"/>
      <c r="S79" s="113"/>
      <c r="T79" s="113"/>
      <c r="U79" s="113"/>
      <c r="V79" s="113"/>
      <c r="W79" s="113"/>
      <c r="X79" s="113"/>
      <c r="Y79" s="113"/>
      <c r="Z79" s="113"/>
      <c r="AA79" s="113"/>
      <c r="AB79" s="113"/>
      <c r="AC79" s="113"/>
      <c r="AD79" s="113"/>
      <c r="AF79" s="5"/>
      <c r="AG79" s="5"/>
      <c r="AH79" s="5"/>
      <c r="AI79" s="5"/>
      <c r="AJ79" s="5"/>
      <c r="AK79" s="5"/>
    </row>
    <row r="80" spans="1:47" ht="15" customHeight="1">
      <c r="A80" s="602" t="s">
        <v>328</v>
      </c>
      <c r="B80" s="603"/>
      <c r="C80" s="603"/>
      <c r="D80" s="603"/>
      <c r="E80" s="603"/>
      <c r="F80" s="603"/>
      <c r="G80" s="604"/>
      <c r="H80" s="583"/>
      <c r="I80" s="249"/>
      <c r="J80" s="249"/>
      <c r="K80" s="294"/>
      <c r="L80" s="539"/>
      <c r="M80" s="113"/>
      <c r="N80" s="113"/>
      <c r="O80" s="113"/>
      <c r="P80" s="113"/>
      <c r="Q80" s="113"/>
      <c r="R80" s="113"/>
      <c r="S80" s="113"/>
      <c r="T80" s="113"/>
      <c r="U80" s="113"/>
      <c r="V80" s="113"/>
      <c r="W80" s="113"/>
      <c r="X80" s="113"/>
      <c r="Y80" s="113"/>
      <c r="Z80" s="113"/>
      <c r="AA80" s="113"/>
      <c r="AB80" s="113"/>
      <c r="AC80" s="113"/>
      <c r="AD80" s="113"/>
      <c r="AF80" s="5"/>
      <c r="AG80" s="5"/>
      <c r="AH80" s="5"/>
      <c r="AI80" s="5"/>
      <c r="AJ80" s="5"/>
      <c r="AK80" s="5"/>
    </row>
    <row r="81" spans="1:37" ht="15" customHeight="1" thickBot="1">
      <c r="A81" s="605"/>
      <c r="B81" s="606"/>
      <c r="C81" s="606"/>
      <c r="D81" s="606"/>
      <c r="E81" s="606"/>
      <c r="F81" s="606"/>
      <c r="G81" s="607"/>
      <c r="H81" s="583"/>
      <c r="I81" s="249"/>
      <c r="J81" s="249"/>
      <c r="K81" s="294"/>
      <c r="L81" s="539"/>
      <c r="M81" s="113"/>
      <c r="N81" s="113"/>
      <c r="O81" s="113"/>
      <c r="P81" s="113"/>
      <c r="Q81" s="113"/>
      <c r="R81" s="113"/>
      <c r="S81" s="113"/>
      <c r="T81" s="113"/>
      <c r="U81" s="113"/>
      <c r="V81" s="113"/>
      <c r="W81" s="113"/>
      <c r="X81" s="113"/>
      <c r="Y81" s="113"/>
      <c r="Z81" s="113"/>
      <c r="AA81" s="113"/>
      <c r="AB81" s="113"/>
      <c r="AC81" s="113"/>
      <c r="AD81" s="113"/>
      <c r="AF81" s="5"/>
      <c r="AG81" s="5"/>
      <c r="AH81" s="5"/>
      <c r="AI81" s="5"/>
      <c r="AJ81" s="5"/>
      <c r="AK81" s="5"/>
    </row>
    <row r="82" spans="1:37" ht="15" customHeight="1">
      <c r="A82" s="251"/>
      <c r="C82" s="283"/>
      <c r="D82" s="113"/>
      <c r="E82" s="249"/>
      <c r="F82" s="249"/>
      <c r="G82" s="583"/>
      <c r="H82" s="583"/>
      <c r="I82" s="249"/>
      <c r="J82" s="249"/>
      <c r="K82" s="294"/>
      <c r="L82" s="539"/>
      <c r="M82" s="113"/>
      <c r="N82" s="113"/>
      <c r="O82" s="113"/>
      <c r="P82" s="113"/>
      <c r="Q82" s="113"/>
      <c r="R82" s="113"/>
      <c r="S82" s="113"/>
      <c r="T82" s="113"/>
      <c r="U82" s="113"/>
      <c r="V82" s="113"/>
      <c r="W82" s="113"/>
      <c r="X82" s="113"/>
      <c r="Y82" s="113"/>
      <c r="Z82" s="113"/>
      <c r="AA82" s="113"/>
      <c r="AB82" s="113"/>
      <c r="AC82" s="113"/>
      <c r="AD82" s="113"/>
      <c r="AF82" s="5"/>
      <c r="AG82" s="5"/>
      <c r="AH82" s="5"/>
      <c r="AI82" s="5"/>
      <c r="AJ82" s="5"/>
      <c r="AK82" s="5"/>
    </row>
    <row r="83" spans="1:37" ht="15" customHeight="1">
      <c r="A83" s="251"/>
      <c r="C83" s="283"/>
      <c r="D83" s="113"/>
      <c r="E83" s="249"/>
      <c r="F83" s="249"/>
      <c r="G83" s="583"/>
      <c r="H83" s="583"/>
      <c r="I83" s="249"/>
      <c r="J83" s="249"/>
      <c r="K83" s="294"/>
      <c r="L83" s="539"/>
      <c r="M83" s="113"/>
      <c r="N83" s="113"/>
      <c r="O83" s="113"/>
      <c r="P83" s="113"/>
      <c r="Q83" s="113"/>
      <c r="R83" s="113"/>
      <c r="S83" s="113"/>
      <c r="T83" s="113"/>
      <c r="U83" s="113"/>
      <c r="V83" s="113"/>
      <c r="W83" s="113"/>
      <c r="X83" s="113"/>
      <c r="Y83" s="113"/>
      <c r="Z83" s="113"/>
      <c r="AA83" s="113"/>
      <c r="AB83" s="113"/>
      <c r="AC83" s="113"/>
      <c r="AD83" s="113"/>
      <c r="AF83" s="5"/>
      <c r="AG83" s="5"/>
      <c r="AH83" s="5"/>
      <c r="AI83" s="5"/>
      <c r="AJ83" s="5"/>
      <c r="AK83" s="5"/>
    </row>
    <row r="84" spans="1:37" ht="15" customHeight="1" thickBot="1">
      <c r="A84" s="251"/>
      <c r="C84" s="283"/>
      <c r="D84" s="113"/>
      <c r="E84" s="249"/>
      <c r="F84" s="249"/>
      <c r="G84" s="583"/>
      <c r="H84" s="583"/>
      <c r="I84" s="249"/>
      <c r="J84" s="249"/>
      <c r="K84" s="294"/>
      <c r="L84" s="539"/>
      <c r="M84" s="113"/>
      <c r="N84" s="113"/>
      <c r="O84" s="113"/>
      <c r="P84" s="113"/>
      <c r="Q84" s="113"/>
      <c r="R84" s="113"/>
      <c r="S84" s="113"/>
      <c r="T84" s="113"/>
      <c r="U84" s="113"/>
      <c r="V84" s="113"/>
      <c r="W84" s="113"/>
      <c r="X84" s="113"/>
      <c r="Y84" s="113"/>
      <c r="Z84" s="113"/>
      <c r="AA84" s="113"/>
      <c r="AB84" s="113"/>
      <c r="AC84" s="113"/>
      <c r="AD84" s="113"/>
      <c r="AF84" s="5"/>
      <c r="AG84" s="5"/>
      <c r="AH84" s="5"/>
      <c r="AI84" s="5"/>
      <c r="AJ84" s="5"/>
      <c r="AK84" s="5"/>
    </row>
    <row r="85" spans="1:37" ht="15" customHeight="1">
      <c r="A85" s="251"/>
      <c r="C85" s="283"/>
      <c r="D85" s="113"/>
      <c r="K85" s="294"/>
      <c r="L85" s="539"/>
      <c r="M85" s="113"/>
      <c r="N85" s="113"/>
      <c r="O85" s="113"/>
      <c r="P85" s="113"/>
      <c r="Q85" s="113"/>
      <c r="R85" s="113"/>
      <c r="S85" s="113"/>
      <c r="T85" s="113"/>
      <c r="U85" s="113"/>
      <c r="V85" s="113"/>
      <c r="W85" s="113"/>
      <c r="X85" s="113"/>
      <c r="Y85" s="577"/>
      <c r="Z85" s="578"/>
      <c r="AA85" s="578"/>
      <c r="AB85" s="578"/>
      <c r="AC85" s="579"/>
      <c r="AD85" s="113"/>
      <c r="AF85" s="5"/>
      <c r="AG85" s="5"/>
      <c r="AH85" s="5"/>
      <c r="AI85" s="5"/>
      <c r="AJ85" s="5"/>
      <c r="AK85" s="5"/>
    </row>
    <row r="86" spans="1:37" ht="15" customHeight="1" thickBot="1">
      <c r="A86" s="251"/>
      <c r="C86" s="283"/>
      <c r="D86" s="113"/>
      <c r="K86" s="294"/>
      <c r="L86" s="539"/>
      <c r="M86" s="113"/>
      <c r="N86" s="113"/>
      <c r="O86" s="113"/>
      <c r="P86" s="113"/>
      <c r="Q86" s="113"/>
      <c r="R86" s="113"/>
      <c r="S86" s="113"/>
      <c r="T86" s="113"/>
      <c r="U86" s="113"/>
      <c r="V86" s="113"/>
      <c r="W86" s="113"/>
      <c r="X86" s="113"/>
      <c r="Y86" s="580"/>
      <c r="Z86" s="581"/>
      <c r="AA86" s="581"/>
      <c r="AB86" s="581"/>
      <c r="AC86" s="582"/>
      <c r="AD86" s="113"/>
      <c r="AF86" s="5"/>
      <c r="AG86" s="5"/>
      <c r="AH86" s="5"/>
      <c r="AI86" s="5"/>
      <c r="AJ86" s="5"/>
      <c r="AK86" s="5"/>
    </row>
    <row r="87" spans="1:37" ht="15" customHeight="1">
      <c r="A87" s="251"/>
      <c r="C87" s="283"/>
      <c r="D87" s="113"/>
      <c r="K87" s="294"/>
      <c r="L87" s="539"/>
      <c r="M87" s="113"/>
      <c r="N87" s="113"/>
      <c r="O87" s="113"/>
      <c r="P87" s="113"/>
      <c r="Q87" s="113"/>
      <c r="R87" s="113"/>
      <c r="S87" s="113"/>
      <c r="T87" s="113"/>
      <c r="U87" s="113"/>
      <c r="V87" s="113"/>
      <c r="W87" s="113"/>
      <c r="X87" s="113"/>
      <c r="Y87" s="113"/>
      <c r="Z87" s="113"/>
      <c r="AA87" s="113"/>
      <c r="AB87" s="113"/>
      <c r="AC87" s="113"/>
      <c r="AD87" s="113"/>
      <c r="AF87" s="5"/>
      <c r="AG87" s="5"/>
      <c r="AH87" s="5"/>
      <c r="AI87" s="5"/>
      <c r="AJ87" s="5"/>
      <c r="AK87" s="5"/>
    </row>
    <row r="88" spans="1:37" ht="15" customHeight="1">
      <c r="A88" s="251"/>
      <c r="C88" s="283"/>
      <c r="D88" s="113"/>
      <c r="K88" s="294"/>
      <c r="L88" s="539"/>
      <c r="M88" s="113"/>
      <c r="N88" s="113"/>
      <c r="O88" s="113"/>
      <c r="P88" s="113"/>
      <c r="Q88" s="113"/>
      <c r="R88" s="113"/>
      <c r="S88" s="113"/>
      <c r="T88" s="113"/>
      <c r="U88" s="113"/>
      <c r="V88" s="113"/>
      <c r="W88" s="113"/>
      <c r="X88" s="113"/>
      <c r="Y88" s="113"/>
      <c r="Z88" s="113"/>
      <c r="AA88" s="113"/>
      <c r="AB88" s="113"/>
      <c r="AC88" s="113"/>
      <c r="AD88" s="113"/>
      <c r="AF88" s="5"/>
      <c r="AG88" s="5"/>
      <c r="AH88" s="5"/>
      <c r="AI88" s="5"/>
      <c r="AJ88" s="5"/>
      <c r="AK88" s="5"/>
    </row>
    <row r="89" spans="1:37" ht="15" customHeight="1">
      <c r="A89" s="251"/>
      <c r="C89" s="283"/>
      <c r="D89" s="113"/>
      <c r="K89" s="294"/>
      <c r="L89" s="539"/>
      <c r="M89" s="113"/>
      <c r="N89" s="113"/>
      <c r="O89" s="113"/>
      <c r="P89" s="113"/>
      <c r="Q89" s="113"/>
      <c r="R89" s="113"/>
      <c r="S89" s="113"/>
      <c r="T89" s="113"/>
      <c r="U89" s="113"/>
      <c r="V89" s="113"/>
      <c r="W89" s="113"/>
      <c r="X89" s="113"/>
      <c r="Y89" s="113"/>
      <c r="Z89" s="113"/>
      <c r="AA89" s="113"/>
      <c r="AB89" s="113"/>
      <c r="AC89" s="113"/>
      <c r="AD89" s="113"/>
      <c r="AF89" s="5"/>
      <c r="AG89" s="5"/>
      <c r="AH89" s="5"/>
      <c r="AI89" s="5"/>
      <c r="AJ89" s="5"/>
      <c r="AK89" s="5"/>
    </row>
    <row r="90" spans="1:37" ht="15" customHeight="1">
      <c r="A90" s="251"/>
      <c r="C90" s="283"/>
      <c r="D90" s="113"/>
      <c r="K90" s="294"/>
      <c r="L90" s="539"/>
      <c r="M90" s="113"/>
      <c r="N90" s="113"/>
      <c r="O90" s="113"/>
      <c r="P90" s="113"/>
      <c r="Q90" s="113"/>
      <c r="R90" s="113"/>
      <c r="S90" s="113"/>
      <c r="T90" s="113"/>
      <c r="U90" s="113"/>
      <c r="V90" s="113"/>
      <c r="W90" s="113"/>
      <c r="X90" s="113"/>
      <c r="Y90" s="113"/>
      <c r="Z90" s="113"/>
      <c r="AA90" s="113"/>
      <c r="AB90" s="113"/>
      <c r="AC90" s="113"/>
      <c r="AD90" s="113"/>
      <c r="AF90" s="5"/>
      <c r="AG90" s="5"/>
      <c r="AH90" s="5"/>
      <c r="AI90" s="5"/>
      <c r="AJ90" s="5"/>
      <c r="AK90" s="5"/>
    </row>
    <row r="91" spans="1:37" ht="15" customHeight="1">
      <c r="A91" s="251"/>
      <c r="C91" s="283"/>
      <c r="D91" s="113"/>
      <c r="K91" s="294"/>
      <c r="L91" s="539"/>
      <c r="M91" s="113"/>
      <c r="N91" s="113"/>
      <c r="O91" s="113"/>
      <c r="P91" s="113"/>
      <c r="Q91" s="113"/>
      <c r="R91" s="113"/>
      <c r="S91" s="113"/>
      <c r="T91" s="113"/>
      <c r="U91" s="113"/>
      <c r="V91" s="113"/>
      <c r="W91" s="113"/>
      <c r="X91" s="113"/>
      <c r="Y91" s="113"/>
      <c r="Z91" s="113"/>
      <c r="AA91" s="113"/>
      <c r="AB91" s="113"/>
      <c r="AC91" s="113"/>
      <c r="AD91" s="113"/>
    </row>
    <row r="92" spans="1:37" ht="15" customHeight="1">
      <c r="A92" s="251"/>
      <c r="C92" s="283"/>
      <c r="D92" s="113"/>
      <c r="E92" s="249"/>
      <c r="F92" s="249"/>
      <c r="G92" s="583"/>
      <c r="H92" s="583"/>
      <c r="I92" s="389"/>
      <c r="J92" s="249"/>
      <c r="K92" s="294"/>
      <c r="L92" s="539"/>
      <c r="M92" s="113"/>
      <c r="N92" s="113"/>
      <c r="O92" s="113"/>
      <c r="P92" s="113"/>
      <c r="Q92" s="113"/>
      <c r="R92" s="113"/>
      <c r="S92" s="113"/>
      <c r="T92" s="113"/>
      <c r="U92" s="113"/>
      <c r="V92" s="113"/>
      <c r="W92" s="113"/>
      <c r="X92" s="113"/>
      <c r="Y92" s="113"/>
      <c r="Z92" s="113"/>
      <c r="AA92" s="113"/>
      <c r="AB92" s="113"/>
      <c r="AC92" s="113"/>
      <c r="AD92" s="113"/>
    </row>
    <row r="93" spans="1:37" ht="15" customHeight="1">
      <c r="D93" s="113"/>
      <c r="E93" s="249"/>
      <c r="F93" s="249"/>
      <c r="G93" s="583"/>
      <c r="H93" s="583"/>
      <c r="I93" s="249"/>
      <c r="J93" s="249"/>
      <c r="K93" s="294"/>
      <c r="L93" s="539"/>
      <c r="M93" s="113"/>
      <c r="N93" s="113"/>
      <c r="O93" s="113"/>
      <c r="P93" s="113"/>
      <c r="Q93" s="113"/>
      <c r="R93" s="113"/>
      <c r="S93" s="113"/>
      <c r="T93" s="113"/>
      <c r="U93" s="113"/>
      <c r="V93" s="113"/>
      <c r="W93" s="113"/>
      <c r="X93" s="113"/>
      <c r="Y93" s="113"/>
      <c r="Z93" s="113"/>
      <c r="AA93" s="113"/>
      <c r="AB93" s="113"/>
      <c r="AC93" s="113"/>
      <c r="AD93" s="113"/>
    </row>
    <row r="94" spans="1:37" ht="15" customHeight="1">
      <c r="D94" s="113"/>
      <c r="E94" s="249"/>
      <c r="F94" s="249"/>
      <c r="G94" s="583"/>
      <c r="H94" s="583"/>
      <c r="I94" s="249"/>
      <c r="J94" s="249"/>
      <c r="K94" s="294"/>
      <c r="L94" s="539"/>
      <c r="M94" s="113"/>
      <c r="N94" s="113"/>
      <c r="O94" s="113"/>
      <c r="P94" s="113"/>
      <c r="Q94" s="113"/>
      <c r="R94" s="113"/>
      <c r="S94" s="113"/>
      <c r="T94" s="113"/>
      <c r="U94" s="113"/>
      <c r="V94" s="113"/>
      <c r="W94" s="113"/>
      <c r="X94" s="113"/>
      <c r="Y94" s="113"/>
      <c r="Z94" s="113"/>
      <c r="AA94" s="113"/>
      <c r="AB94" s="113"/>
      <c r="AC94" s="113"/>
      <c r="AD94" s="113"/>
    </row>
    <row r="95" spans="1:37" ht="15" hidden="1" customHeight="1">
      <c r="D95" s="113"/>
      <c r="E95" s="249"/>
      <c r="F95" s="249"/>
      <c r="G95" s="583"/>
      <c r="H95" s="583"/>
      <c r="I95" s="249"/>
      <c r="J95" s="249"/>
      <c r="K95" s="294"/>
      <c r="L95" s="539"/>
      <c r="M95" s="113"/>
      <c r="N95" s="113"/>
      <c r="O95" s="113"/>
      <c r="P95" s="113"/>
      <c r="Q95" s="113"/>
      <c r="R95" s="113"/>
      <c r="S95" s="113"/>
      <c r="T95" s="113"/>
      <c r="U95" s="113"/>
      <c r="V95" s="113"/>
      <c r="W95" s="113"/>
      <c r="X95" s="113"/>
      <c r="Y95" s="113"/>
      <c r="Z95" s="113"/>
      <c r="AA95" s="113"/>
      <c r="AB95" s="113"/>
      <c r="AC95" s="113"/>
      <c r="AD95" s="113"/>
    </row>
    <row r="96" spans="1:37" ht="15.75" hidden="1">
      <c r="A96" s="569"/>
      <c r="B96" s="570"/>
      <c r="C96" s="571"/>
      <c r="D96" s="295"/>
      <c r="E96" s="249"/>
      <c r="F96" s="249"/>
      <c r="G96" s="583"/>
      <c r="H96" s="583"/>
      <c r="I96" s="249"/>
      <c r="J96" s="249"/>
      <c r="K96" s="294"/>
      <c r="L96" s="539"/>
      <c r="M96" s="113"/>
      <c r="N96" s="113"/>
      <c r="O96" s="113"/>
      <c r="P96" s="113"/>
      <c r="Q96" s="113"/>
      <c r="R96" s="113"/>
      <c r="S96" s="113"/>
      <c r="T96" s="113"/>
      <c r="U96" s="113"/>
      <c r="V96" s="113"/>
      <c r="W96" s="113"/>
      <c r="X96" s="113"/>
      <c r="Y96" s="113"/>
      <c r="Z96" s="113"/>
      <c r="AA96" s="113"/>
      <c r="AB96" s="113"/>
      <c r="AC96" s="113"/>
      <c r="AD96" s="113"/>
    </row>
    <row r="97" spans="1:37" ht="14.25" hidden="1" thickTop="1" thickBot="1">
      <c r="D97" s="113"/>
      <c r="E97" s="249"/>
      <c r="F97" s="249"/>
      <c r="G97" s="583"/>
      <c r="H97" s="583"/>
      <c r="I97" s="249"/>
      <c r="J97" s="249"/>
      <c r="K97" s="294"/>
      <c r="L97" s="539"/>
      <c r="M97" s="572"/>
      <c r="N97" s="572"/>
      <c r="O97" s="572"/>
      <c r="P97" s="572"/>
      <c r="Q97" s="572"/>
      <c r="R97" s="572"/>
      <c r="S97" s="572"/>
      <c r="T97" s="572"/>
      <c r="U97" s="572"/>
      <c r="V97" s="572"/>
      <c r="W97" s="572"/>
      <c r="X97" s="572"/>
      <c r="Y97" s="572"/>
      <c r="Z97" s="572"/>
      <c r="AA97" s="572"/>
      <c r="AB97" s="572"/>
      <c r="AC97" s="572"/>
      <c r="AD97" s="573"/>
    </row>
    <row r="98" spans="1:37" ht="15" hidden="1" customHeight="1" thickTop="1">
      <c r="D98" s="113"/>
      <c r="E98" s="249"/>
      <c r="F98" s="249"/>
      <c r="G98" s="583"/>
      <c r="H98" s="583"/>
      <c r="I98" s="249"/>
      <c r="J98" s="249"/>
      <c r="K98" s="294"/>
      <c r="L98" s="539"/>
      <c r="M98" s="253"/>
      <c r="N98" s="584"/>
      <c r="O98" s="253"/>
      <c r="P98" s="584"/>
      <c r="Q98" s="253"/>
      <c r="R98" s="584"/>
      <c r="S98" s="253"/>
      <c r="T98" s="584"/>
      <c r="U98" s="253"/>
      <c r="V98" s="584"/>
      <c r="W98" s="253"/>
      <c r="X98" s="584"/>
      <c r="Y98" s="253"/>
      <c r="Z98" s="584"/>
      <c r="AA98" s="253"/>
      <c r="AB98" s="584"/>
      <c r="AC98" s="253"/>
      <c r="AD98" s="584"/>
    </row>
    <row r="99" spans="1:37" ht="15" hidden="1" customHeight="1">
      <c r="D99" s="113"/>
      <c r="E99" s="249"/>
      <c r="F99" s="249"/>
      <c r="G99" s="583"/>
      <c r="H99" s="583"/>
      <c r="I99" s="249"/>
      <c r="J99" s="249"/>
      <c r="K99" s="294"/>
      <c r="L99" s="539"/>
      <c r="M99" s="296"/>
      <c r="N99" s="297"/>
      <c r="O99" s="296"/>
      <c r="P99" s="297"/>
      <c r="Q99" s="296"/>
      <c r="R99" s="297"/>
      <c r="S99" s="296"/>
      <c r="T99" s="297"/>
      <c r="U99" s="296"/>
      <c r="V99" s="297"/>
      <c r="W99" s="296"/>
      <c r="X99" s="297"/>
      <c r="Y99" s="296"/>
      <c r="Z99" s="297"/>
      <c r="AA99" s="296"/>
      <c r="AB99" s="297"/>
      <c r="AC99" s="296"/>
      <c r="AD99" s="298"/>
    </row>
    <row r="100" spans="1:37" ht="15" hidden="1" customHeight="1">
      <c r="A100" s="564"/>
      <c r="B100" s="574"/>
      <c r="C100" s="540"/>
      <c r="D100" s="295"/>
      <c r="E100" s="249"/>
      <c r="F100" s="249"/>
      <c r="G100" s="583"/>
      <c r="H100" s="583"/>
      <c r="I100" s="249"/>
      <c r="J100" s="249"/>
      <c r="K100" s="294"/>
      <c r="L100" s="539"/>
      <c r="M100" s="299"/>
      <c r="N100" s="541"/>
      <c r="O100" s="300"/>
      <c r="P100" s="541"/>
      <c r="Q100" s="300"/>
      <c r="R100" s="541"/>
      <c r="S100" s="300"/>
      <c r="T100" s="541"/>
      <c r="U100" s="300"/>
      <c r="V100" s="541"/>
      <c r="W100" s="301"/>
      <c r="X100" s="541"/>
      <c r="Y100" s="301"/>
      <c r="Z100" s="541"/>
      <c r="AA100" s="300"/>
      <c r="AB100" s="541"/>
      <c r="AC100" s="255"/>
      <c r="AD100" s="297"/>
    </row>
    <row r="101" spans="1:37" ht="15" hidden="1" customHeight="1">
      <c r="A101" s="564"/>
      <c r="B101" s="574"/>
      <c r="C101" s="542"/>
      <c r="D101" s="295"/>
      <c r="E101" s="249"/>
      <c r="F101" s="249"/>
      <c r="G101" s="583"/>
      <c r="H101" s="583"/>
      <c r="I101" s="249"/>
      <c r="J101" s="249"/>
      <c r="K101" s="294"/>
      <c r="L101" s="539"/>
      <c r="M101" s="302"/>
      <c r="N101" s="541"/>
      <c r="O101" s="302"/>
      <c r="P101" s="541"/>
      <c r="Q101" s="302"/>
      <c r="R101" s="541"/>
      <c r="S101" s="302"/>
      <c r="T101" s="541"/>
      <c r="U101" s="302"/>
      <c r="V101" s="541"/>
      <c r="W101" s="302"/>
      <c r="X101" s="541"/>
      <c r="Y101" s="302"/>
      <c r="Z101" s="541"/>
      <c r="AA101" s="302"/>
      <c r="AB101" s="541"/>
      <c r="AC101" s="255"/>
      <c r="AD101" s="494"/>
    </row>
    <row r="102" spans="1:37" ht="15" hidden="1" customHeight="1">
      <c r="D102" s="295"/>
      <c r="E102" s="249"/>
      <c r="F102" s="249"/>
      <c r="G102" s="583"/>
      <c r="H102" s="583"/>
      <c r="I102" s="249"/>
      <c r="J102" s="249"/>
      <c r="K102" s="294"/>
      <c r="L102" s="539"/>
      <c r="M102" s="303"/>
      <c r="N102" s="543"/>
      <c r="O102" s="303"/>
      <c r="P102" s="543"/>
      <c r="Q102" s="303"/>
      <c r="R102" s="543"/>
      <c r="S102" s="303"/>
      <c r="T102" s="543"/>
      <c r="U102" s="303"/>
      <c r="V102" s="543"/>
      <c r="W102" s="304"/>
      <c r="X102" s="543"/>
      <c r="Y102" s="304"/>
      <c r="Z102" s="543"/>
      <c r="AA102" s="303"/>
      <c r="AB102" s="543"/>
      <c r="AC102" s="305"/>
      <c r="AD102" s="544"/>
    </row>
    <row r="103" spans="1:37" ht="15" hidden="1" customHeight="1">
      <c r="D103" s="113"/>
      <c r="E103" s="249"/>
      <c r="F103" s="249"/>
      <c r="G103" s="583"/>
      <c r="H103" s="583"/>
      <c r="I103" s="249"/>
      <c r="J103" s="249"/>
      <c r="K103" s="294"/>
      <c r="L103" s="539"/>
      <c r="M103" s="269"/>
      <c r="N103" s="269"/>
      <c r="O103" s="307"/>
      <c r="P103" s="306"/>
      <c r="Q103" s="308"/>
      <c r="R103" s="297"/>
      <c r="S103" s="308"/>
      <c r="T103" s="297"/>
      <c r="U103" s="308"/>
      <c r="V103" s="297"/>
      <c r="W103" s="276"/>
      <c r="X103" s="297"/>
      <c r="Y103" s="276"/>
      <c r="Z103" s="297"/>
      <c r="AA103" s="308"/>
      <c r="AB103" s="297"/>
      <c r="AC103" s="255"/>
      <c r="AD103" s="297"/>
    </row>
    <row r="104" spans="1:37" ht="15" hidden="1" customHeight="1">
      <c r="D104" s="113"/>
      <c r="E104" s="249"/>
      <c r="F104" s="249"/>
      <c r="G104" s="583"/>
      <c r="H104" s="583"/>
      <c r="I104" s="249"/>
      <c r="J104" s="249"/>
      <c r="K104" s="294"/>
      <c r="L104" s="539"/>
      <c r="M104" s="309"/>
      <c r="N104" s="269"/>
      <c r="O104" s="268"/>
      <c r="P104" s="297"/>
      <c r="Q104" s="310"/>
      <c r="R104" s="297"/>
      <c r="S104" s="310"/>
      <c r="T104" s="297"/>
      <c r="U104" s="310"/>
      <c r="V104" s="297"/>
      <c r="W104" s="311"/>
      <c r="X104" s="297"/>
      <c r="Y104" s="311"/>
      <c r="Z104" s="297"/>
      <c r="AA104" s="310"/>
      <c r="AB104" s="297"/>
      <c r="AC104" s="255"/>
      <c r="AD104" s="297"/>
    </row>
    <row r="105" spans="1:37" ht="15" hidden="1" customHeight="1">
      <c r="D105" s="113"/>
      <c r="E105" s="249"/>
      <c r="F105" s="249"/>
      <c r="G105" s="583"/>
      <c r="H105" s="583"/>
      <c r="I105" s="249"/>
      <c r="J105" s="249"/>
      <c r="K105" s="294"/>
      <c r="L105" s="539"/>
      <c r="M105" s="309"/>
      <c r="N105" s="269"/>
      <c r="O105" s="268"/>
      <c r="P105" s="297"/>
      <c r="Q105" s="310"/>
      <c r="R105" s="297"/>
      <c r="S105" s="310"/>
      <c r="T105" s="297"/>
      <c r="U105" s="310"/>
      <c r="V105" s="297"/>
      <c r="W105" s="311"/>
      <c r="X105" s="297"/>
      <c r="Y105" s="311"/>
      <c r="Z105" s="297"/>
      <c r="AA105" s="310"/>
      <c r="AB105" s="297"/>
      <c r="AC105" s="255"/>
      <c r="AD105" s="297"/>
    </row>
    <row r="106" spans="1:37" ht="15" hidden="1" customHeight="1">
      <c r="D106" s="113"/>
      <c r="E106" s="249"/>
      <c r="F106" s="249"/>
      <c r="G106" s="583"/>
      <c r="H106" s="583"/>
      <c r="I106" s="249"/>
      <c r="J106" s="249"/>
      <c r="K106" s="294"/>
      <c r="L106" s="539"/>
      <c r="M106" s="312"/>
      <c r="N106" s="297"/>
      <c r="O106" s="312"/>
      <c r="P106" s="297"/>
      <c r="Q106" s="312"/>
      <c r="R106" s="297"/>
      <c r="S106" s="312"/>
      <c r="T106" s="297"/>
      <c r="U106" s="312"/>
      <c r="V106" s="297"/>
      <c r="W106" s="313"/>
      <c r="X106" s="297"/>
      <c r="Y106" s="313"/>
      <c r="Z106" s="297"/>
      <c r="AA106" s="312"/>
      <c r="AB106" s="297"/>
      <c r="AC106" s="255"/>
      <c r="AD106" s="297"/>
    </row>
    <row r="107" spans="1:37" ht="15" hidden="1" customHeight="1">
      <c r="A107" s="575"/>
      <c r="B107" s="576"/>
      <c r="C107" s="502"/>
      <c r="D107" s="314"/>
      <c r="E107" s="249"/>
      <c r="F107" s="249"/>
      <c r="G107" s="583"/>
      <c r="H107" s="583"/>
      <c r="I107" s="249"/>
      <c r="J107" s="249"/>
      <c r="K107" s="294"/>
      <c r="L107" s="539"/>
      <c r="M107" s="312"/>
      <c r="N107" s="544"/>
      <c r="O107" s="312"/>
      <c r="P107" s="544"/>
      <c r="Q107" s="312"/>
      <c r="R107" s="544"/>
      <c r="S107" s="312"/>
      <c r="T107" s="544"/>
      <c r="U107" s="312"/>
      <c r="V107" s="544"/>
      <c r="W107" s="313"/>
      <c r="X107" s="544"/>
      <c r="Y107" s="313"/>
      <c r="Z107" s="544"/>
      <c r="AA107" s="312"/>
      <c r="AB107" s="544"/>
      <c r="AC107" s="272"/>
      <c r="AD107" s="544"/>
    </row>
    <row r="108" spans="1:37" ht="15" hidden="1" customHeight="1">
      <c r="D108" s="275"/>
      <c r="E108" s="249"/>
      <c r="F108" s="249"/>
      <c r="G108" s="583"/>
      <c r="H108" s="583"/>
      <c r="I108" s="249"/>
      <c r="J108" s="249"/>
      <c r="K108" s="294"/>
      <c r="L108" s="539"/>
      <c r="M108" s="312"/>
      <c r="N108" s="544"/>
      <c r="O108" s="312"/>
      <c r="P108" s="544"/>
      <c r="Q108" s="312"/>
      <c r="R108" s="544"/>
      <c r="S108" s="312"/>
      <c r="T108" s="544"/>
      <c r="U108" s="312"/>
      <c r="V108" s="544"/>
      <c r="W108" s="313"/>
      <c r="X108" s="544"/>
      <c r="Y108" s="313"/>
      <c r="Z108" s="544"/>
      <c r="AA108" s="312"/>
      <c r="AB108" s="544"/>
      <c r="AC108" s="272"/>
      <c r="AD108" s="544"/>
    </row>
    <row r="109" spans="1:37" ht="15" hidden="1" customHeight="1">
      <c r="A109" s="575"/>
      <c r="B109" s="576"/>
      <c r="C109" s="252"/>
      <c r="D109" s="314"/>
      <c r="E109" s="249"/>
      <c r="F109" s="249"/>
      <c r="G109" s="583"/>
      <c r="H109" s="583"/>
      <c r="I109" s="249"/>
      <c r="J109" s="249"/>
      <c r="K109" s="294"/>
      <c r="L109" s="539"/>
      <c r="M109" s="312"/>
      <c r="N109" s="544"/>
      <c r="O109" s="312"/>
      <c r="P109" s="544"/>
      <c r="Q109" s="312"/>
      <c r="R109" s="544"/>
      <c r="S109" s="312"/>
      <c r="T109" s="544"/>
      <c r="U109" s="312"/>
      <c r="V109" s="544"/>
      <c r="W109" s="313"/>
      <c r="X109" s="544"/>
      <c r="Y109" s="313"/>
      <c r="Z109" s="544"/>
      <c r="AA109" s="312"/>
      <c r="AB109" s="544"/>
      <c r="AC109" s="272"/>
      <c r="AD109" s="545"/>
      <c r="AE109" s="3"/>
      <c r="AF109" s="4"/>
      <c r="AG109" s="4"/>
      <c r="AH109" s="4"/>
      <c r="AI109" s="4"/>
      <c r="AJ109" s="4"/>
      <c r="AK109" s="4"/>
    </row>
    <row r="110" spans="1:37" s="6" customFormat="1" ht="15" hidden="1" customHeight="1">
      <c r="A110" s="560"/>
      <c r="B110" s="561"/>
      <c r="C110" s="561"/>
      <c r="D110" s="295"/>
      <c r="E110" s="249"/>
      <c r="F110" s="249"/>
      <c r="G110" s="583"/>
      <c r="H110" s="583"/>
      <c r="I110" s="249"/>
      <c r="J110" s="249"/>
      <c r="K110" s="294"/>
      <c r="L110" s="539"/>
      <c r="M110" s="248"/>
      <c r="N110" s="297"/>
      <c r="O110" s="315"/>
      <c r="P110" s="297"/>
      <c r="Q110" s="315"/>
      <c r="R110" s="297"/>
      <c r="S110" s="315"/>
      <c r="T110" s="297"/>
      <c r="U110" s="315"/>
      <c r="V110" s="297"/>
      <c r="W110" s="316"/>
      <c r="X110" s="297"/>
      <c r="Y110" s="316"/>
      <c r="Z110" s="297"/>
      <c r="AA110" s="315"/>
      <c r="AB110" s="248"/>
      <c r="AC110" s="255"/>
      <c r="AD110" s="297"/>
      <c r="AE110" s="1"/>
      <c r="AF110" s="1"/>
      <c r="AG110" s="1"/>
      <c r="AH110" s="1"/>
      <c r="AI110" s="1"/>
      <c r="AJ110" s="1"/>
      <c r="AK110" s="1"/>
    </row>
    <row r="111" spans="1:37" ht="15" hidden="1" customHeight="1">
      <c r="A111" s="104"/>
      <c r="B111" s="334"/>
      <c r="C111" s="334"/>
      <c r="D111" s="295"/>
      <c r="E111" s="249"/>
      <c r="F111" s="249"/>
      <c r="G111" s="583"/>
      <c r="H111" s="583"/>
      <c r="I111" s="249"/>
      <c r="J111" s="249"/>
      <c r="K111" s="294"/>
      <c r="L111" s="539"/>
      <c r="M111" s="261"/>
      <c r="N111" s="547"/>
      <c r="O111" s="261"/>
      <c r="P111" s="546"/>
      <c r="Q111" s="261"/>
      <c r="R111" s="546"/>
      <c r="S111" s="261"/>
      <c r="T111" s="547"/>
      <c r="U111" s="261"/>
      <c r="V111" s="546"/>
      <c r="W111" s="261"/>
      <c r="X111" s="546"/>
      <c r="Y111" s="261"/>
      <c r="Z111" s="547"/>
      <c r="AA111" s="261"/>
      <c r="AB111" s="547"/>
      <c r="AC111" s="261"/>
      <c r="AD111" s="546"/>
      <c r="AF111" s="5"/>
      <c r="AG111" s="5"/>
      <c r="AH111" s="5"/>
      <c r="AI111" s="5"/>
      <c r="AJ111" s="5"/>
      <c r="AK111" s="5"/>
    </row>
    <row r="112" spans="1:37" ht="15" hidden="1" customHeight="1">
      <c r="A112" s="330"/>
      <c r="B112" s="498"/>
      <c r="C112" s="519"/>
      <c r="D112" s="113"/>
      <c r="E112" s="249"/>
      <c r="F112" s="249"/>
      <c r="G112" s="583"/>
      <c r="H112" s="583"/>
      <c r="I112" s="249"/>
      <c r="J112" s="249"/>
      <c r="K112" s="294"/>
      <c r="L112" s="539"/>
      <c r="M112" s="317"/>
      <c r="N112" s="546"/>
      <c r="O112" s="318"/>
      <c r="P112" s="546"/>
      <c r="Q112" s="318"/>
      <c r="R112" s="546"/>
      <c r="S112" s="318"/>
      <c r="T112" s="546"/>
      <c r="U112" s="318"/>
      <c r="V112" s="546"/>
      <c r="W112" s="317"/>
      <c r="X112" s="546"/>
      <c r="Y112" s="317"/>
      <c r="Z112" s="546"/>
      <c r="AA112" s="318"/>
      <c r="AB112" s="547"/>
      <c r="AC112" s="261"/>
      <c r="AD112" s="546"/>
      <c r="AF112" s="5"/>
      <c r="AG112" s="559"/>
      <c r="AH112" s="5"/>
      <c r="AI112" s="5"/>
      <c r="AJ112" s="5"/>
      <c r="AK112" s="5"/>
    </row>
    <row r="113" spans="1:42" ht="15" hidden="1" customHeight="1">
      <c r="A113" s="330"/>
      <c r="B113" s="252"/>
      <c r="C113" s="519"/>
      <c r="E113" s="249"/>
      <c r="F113" s="249"/>
      <c r="G113" s="583"/>
      <c r="H113" s="583"/>
      <c r="I113" s="249"/>
      <c r="J113" s="249"/>
      <c r="K113" s="294"/>
      <c r="L113" s="539"/>
      <c r="M113" s="319"/>
      <c r="N113" s="544"/>
      <c r="O113" s="319"/>
      <c r="P113" s="544"/>
      <c r="Q113" s="319"/>
      <c r="R113" s="544"/>
      <c r="S113" s="319"/>
      <c r="T113" s="544"/>
      <c r="U113" s="319"/>
      <c r="V113" s="544"/>
      <c r="W113" s="320"/>
      <c r="X113" s="544"/>
      <c r="Y113" s="320"/>
      <c r="Z113" s="544"/>
      <c r="AA113" s="319"/>
      <c r="AB113" s="548"/>
      <c r="AC113" s="261"/>
      <c r="AD113" s="549"/>
      <c r="AF113" s="5"/>
      <c r="AG113" s="5"/>
      <c r="AH113" s="5"/>
      <c r="AI113" s="5"/>
      <c r="AJ113" s="5"/>
      <c r="AK113" s="5"/>
    </row>
    <row r="114" spans="1:42" ht="15" hidden="1" customHeight="1">
      <c r="A114" s="330"/>
      <c r="B114" s="493"/>
      <c r="C114" s="489"/>
      <c r="E114" s="249"/>
      <c r="F114" s="249"/>
      <c r="G114" s="583"/>
      <c r="H114" s="583"/>
      <c r="I114" s="249"/>
      <c r="J114" s="249"/>
      <c r="K114" s="294"/>
      <c r="L114" s="539"/>
      <c r="M114" s="319"/>
      <c r="N114" s="548"/>
      <c r="O114" s="321"/>
      <c r="P114" s="544"/>
      <c r="Q114" s="319"/>
      <c r="R114" s="544"/>
      <c r="S114" s="319"/>
      <c r="T114" s="544"/>
      <c r="U114" s="319"/>
      <c r="V114" s="544"/>
      <c r="W114" s="320"/>
      <c r="X114" s="544"/>
      <c r="Y114" s="320"/>
      <c r="Z114" s="544"/>
      <c r="AA114" s="319"/>
      <c r="AB114" s="548"/>
      <c r="AC114" s="261"/>
      <c r="AD114" s="549"/>
      <c r="AF114" s="5"/>
      <c r="AG114" s="5"/>
      <c r="AH114" s="5"/>
      <c r="AI114" s="5"/>
      <c r="AJ114" s="5"/>
      <c r="AK114" s="5"/>
    </row>
    <row r="115" spans="1:42" ht="15" hidden="1" customHeight="1">
      <c r="A115" s="490"/>
      <c r="B115" s="444"/>
      <c r="C115" s="491"/>
      <c r="E115" s="249"/>
      <c r="F115" s="249"/>
      <c r="G115" s="583"/>
      <c r="H115" s="583"/>
      <c r="I115" s="249"/>
      <c r="J115" s="249"/>
      <c r="K115" s="294"/>
      <c r="L115" s="539"/>
      <c r="M115" s="319"/>
      <c r="N115" s="548"/>
      <c r="O115" s="321"/>
      <c r="P115" s="544"/>
      <c r="Q115" s="319"/>
      <c r="R115" s="544"/>
      <c r="S115" s="319"/>
      <c r="T115" s="544"/>
      <c r="U115" s="319"/>
      <c r="V115" s="544"/>
      <c r="W115" s="320"/>
      <c r="X115" s="544"/>
      <c r="Y115" s="320"/>
      <c r="Z115" s="548"/>
      <c r="AA115" s="319"/>
      <c r="AB115" s="548"/>
      <c r="AC115" s="261"/>
      <c r="AD115" s="549"/>
      <c r="AF115" s="5"/>
      <c r="AG115" s="5"/>
      <c r="AH115" s="5"/>
      <c r="AI115" s="5"/>
      <c r="AJ115" s="5"/>
      <c r="AK115" s="5"/>
    </row>
    <row r="116" spans="1:42" ht="15" hidden="1" customHeight="1">
      <c r="A116" s="562"/>
      <c r="B116" s="563"/>
      <c r="C116" s="252"/>
      <c r="E116" s="249"/>
      <c r="F116" s="249"/>
      <c r="G116" s="583"/>
      <c r="H116" s="583"/>
      <c r="I116" s="249"/>
      <c r="J116" s="249"/>
      <c r="K116" s="294"/>
      <c r="L116" s="539"/>
      <c r="M116" s="276"/>
      <c r="N116" s="269"/>
      <c r="O116" s="258"/>
      <c r="P116" s="297"/>
      <c r="Q116" s="308"/>
      <c r="R116" s="297"/>
      <c r="S116" s="308"/>
      <c r="T116" s="297"/>
      <c r="U116" s="308"/>
      <c r="V116" s="297"/>
      <c r="W116" s="276"/>
      <c r="X116" s="297"/>
      <c r="Y116" s="276"/>
      <c r="Z116" s="269"/>
      <c r="AA116" s="266"/>
      <c r="AB116" s="297"/>
      <c r="AC116" s="265"/>
      <c r="AD116" s="297"/>
      <c r="AF116" s="5"/>
      <c r="AG116" s="5"/>
      <c r="AH116" s="5"/>
      <c r="AI116" s="5"/>
      <c r="AJ116" s="5"/>
      <c r="AK116" s="5"/>
    </row>
    <row r="117" spans="1:42" ht="15" hidden="1" customHeight="1">
      <c r="A117" s="564"/>
      <c r="B117" s="565"/>
      <c r="C117" s="252"/>
      <c r="E117" s="249"/>
      <c r="F117" s="249"/>
      <c r="G117" s="583"/>
      <c r="H117" s="583"/>
      <c r="I117" s="249"/>
      <c r="J117" s="249"/>
      <c r="K117" s="294"/>
      <c r="L117" s="539"/>
      <c r="M117" s="276"/>
      <c r="N117" s="269"/>
      <c r="O117" s="252"/>
      <c r="P117" s="297"/>
      <c r="Q117" s="308"/>
      <c r="R117" s="297"/>
      <c r="S117" s="308"/>
      <c r="T117" s="297"/>
      <c r="U117" s="252"/>
      <c r="V117" s="297"/>
      <c r="W117" s="276"/>
      <c r="X117" s="297"/>
      <c r="Y117" s="276"/>
      <c r="Z117" s="269"/>
      <c r="AA117" s="445"/>
      <c r="AB117" s="297"/>
      <c r="AC117" s="265"/>
      <c r="AD117" s="297"/>
      <c r="AF117" s="5"/>
      <c r="AG117" s="5"/>
      <c r="AH117" s="5"/>
      <c r="AI117" s="5"/>
      <c r="AJ117" s="5"/>
      <c r="AK117" s="5"/>
    </row>
    <row r="118" spans="1:42" ht="15" hidden="1" customHeight="1">
      <c r="A118" s="566"/>
      <c r="B118" s="565"/>
      <c r="C118" s="252"/>
      <c r="E118" s="249"/>
      <c r="F118" s="249"/>
      <c r="G118" s="583"/>
      <c r="H118" s="583"/>
      <c r="I118" s="249"/>
      <c r="J118" s="249"/>
      <c r="K118" s="294"/>
      <c r="L118" s="539"/>
      <c r="M118" s="322"/>
      <c r="N118" s="550"/>
      <c r="O118" s="498"/>
      <c r="P118" s="297"/>
      <c r="Q118" s="308"/>
      <c r="R118" s="297"/>
      <c r="S118" s="322"/>
      <c r="T118" s="551"/>
      <c r="U118" s="498"/>
      <c r="V118" s="297"/>
      <c r="W118" s="276"/>
      <c r="X118" s="297"/>
      <c r="Y118" s="323"/>
      <c r="Z118" s="550"/>
      <c r="AA118" s="445"/>
      <c r="AB118" s="297"/>
      <c r="AC118" s="265"/>
      <c r="AD118" s="297"/>
    </row>
    <row r="119" spans="1:42" ht="15" hidden="1" customHeight="1">
      <c r="E119" s="249"/>
      <c r="F119" s="249"/>
      <c r="G119" s="583"/>
      <c r="H119" s="583"/>
      <c r="I119" s="249"/>
      <c r="J119" s="249"/>
      <c r="K119" s="294"/>
      <c r="L119" s="539"/>
      <c r="M119" s="276"/>
      <c r="N119" s="269"/>
      <c r="O119" s="266"/>
      <c r="P119" s="297"/>
      <c r="Q119" s="308"/>
      <c r="R119" s="297"/>
      <c r="S119" s="308"/>
      <c r="T119" s="297"/>
      <c r="U119" s="308"/>
      <c r="V119" s="297"/>
      <c r="W119" s="276"/>
      <c r="X119" s="297"/>
      <c r="Y119" s="276"/>
      <c r="Z119" s="297"/>
      <c r="AA119" s="308"/>
      <c r="AB119" s="297"/>
      <c r="AC119" s="265"/>
      <c r="AD119" s="297"/>
      <c r="AE119" s="439"/>
      <c r="AF119" s="439"/>
      <c r="AG119" s="439"/>
      <c r="AH119" s="439"/>
      <c r="AI119" s="439"/>
      <c r="AJ119" s="439"/>
      <c r="AK119" s="439"/>
      <c r="AL119" s="439"/>
      <c r="AM119" s="439"/>
      <c r="AN119" s="439"/>
      <c r="AO119" s="439"/>
      <c r="AP119" s="439"/>
    </row>
    <row r="120" spans="1:42" ht="15" hidden="1" customHeight="1">
      <c r="A120" s="564"/>
      <c r="B120" s="565"/>
      <c r="C120" s="502"/>
      <c r="D120" s="1"/>
      <c r="E120" s="249"/>
      <c r="F120" s="249"/>
      <c r="G120" s="583"/>
      <c r="H120" s="583"/>
      <c r="I120" s="249"/>
      <c r="J120" s="249"/>
      <c r="K120" s="294"/>
      <c r="L120" s="539"/>
      <c r="M120" s="327"/>
      <c r="N120" s="544"/>
      <c r="O120" s="328"/>
      <c r="P120" s="544"/>
      <c r="Q120" s="328"/>
      <c r="R120" s="544"/>
      <c r="S120" s="328"/>
      <c r="T120" s="544"/>
      <c r="U120" s="328"/>
      <c r="V120" s="544"/>
      <c r="W120" s="329"/>
      <c r="X120" s="544"/>
      <c r="Y120" s="329"/>
      <c r="Z120" s="544"/>
      <c r="AA120" s="328"/>
      <c r="AB120" s="548"/>
      <c r="AC120" s="281"/>
      <c r="AD120" s="544"/>
      <c r="AE120" s="440"/>
      <c r="AF120" s="440"/>
      <c r="AG120" s="440"/>
      <c r="AH120" s="440"/>
      <c r="AI120" s="440"/>
      <c r="AJ120" s="440"/>
      <c r="AK120" s="440"/>
      <c r="AL120" s="440"/>
      <c r="AM120" s="440"/>
      <c r="AN120" s="440"/>
      <c r="AO120" s="440"/>
      <c r="AP120" s="439"/>
    </row>
    <row r="121" spans="1:42" ht="15" hidden="1" customHeight="1">
      <c r="A121" s="1"/>
      <c r="B121" s="1"/>
      <c r="C121" s="1"/>
      <c r="D121" s="1"/>
      <c r="E121" s="249"/>
      <c r="F121" s="249"/>
      <c r="G121" s="583"/>
      <c r="H121" s="583"/>
      <c r="I121" s="249"/>
      <c r="J121" s="249"/>
      <c r="K121" s="294"/>
      <c r="L121" s="539"/>
      <c r="M121" s="327"/>
      <c r="N121" s="548"/>
      <c r="O121" s="268"/>
      <c r="P121" s="544"/>
      <c r="Q121" s="328"/>
      <c r="R121" s="544"/>
      <c r="S121" s="328"/>
      <c r="T121" s="544"/>
      <c r="U121" s="328"/>
      <c r="V121" s="544"/>
      <c r="W121" s="329"/>
      <c r="X121" s="544"/>
      <c r="Y121" s="329"/>
      <c r="Z121" s="544"/>
      <c r="AA121" s="328"/>
      <c r="AB121" s="544"/>
      <c r="AC121" s="281"/>
      <c r="AD121" s="544"/>
      <c r="AE121" s="439"/>
      <c r="AF121" s="440"/>
      <c r="AG121" s="440"/>
      <c r="AH121" s="440"/>
      <c r="AI121" s="440"/>
      <c r="AJ121" s="440"/>
      <c r="AK121" s="440"/>
      <c r="AL121" s="440"/>
      <c r="AM121" s="440"/>
      <c r="AN121" s="440"/>
      <c r="AO121" s="440"/>
      <c r="AP121" s="439"/>
    </row>
    <row r="122" spans="1:42" ht="15" hidden="1" customHeight="1">
      <c r="A122" s="1"/>
      <c r="B122" s="1"/>
      <c r="C122" s="1"/>
      <c r="D122" s="1"/>
      <c r="E122" s="249"/>
      <c r="F122" s="249"/>
      <c r="G122" s="583"/>
      <c r="H122" s="583"/>
      <c r="I122" s="249"/>
      <c r="J122" s="249"/>
      <c r="K122" s="294"/>
      <c r="L122" s="539"/>
      <c r="M122" s="327"/>
      <c r="N122" s="544"/>
      <c r="O122" s="328"/>
      <c r="P122" s="544"/>
      <c r="Q122" s="328"/>
      <c r="R122" s="544"/>
      <c r="S122" s="328"/>
      <c r="T122" s="544"/>
      <c r="U122" s="328"/>
      <c r="V122" s="544"/>
      <c r="W122" s="329"/>
      <c r="X122" s="544"/>
      <c r="Y122" s="329"/>
      <c r="Z122" s="544"/>
      <c r="AA122" s="328"/>
      <c r="AB122" s="548"/>
      <c r="AC122" s="281"/>
      <c r="AD122" s="544"/>
      <c r="AE122" s="439"/>
      <c r="AF122" s="442"/>
      <c r="AG122" s="442"/>
      <c r="AH122" s="442"/>
      <c r="AI122" s="442"/>
      <c r="AJ122" s="442"/>
      <c r="AK122" s="442"/>
      <c r="AL122" s="442"/>
      <c r="AM122" s="442"/>
      <c r="AN122" s="442"/>
      <c r="AO122" s="442"/>
      <c r="AP122" s="439"/>
    </row>
    <row r="123" spans="1:42" ht="15" hidden="1" customHeight="1">
      <c r="A123" s="324"/>
      <c r="B123" s="325"/>
      <c r="C123" s="326"/>
      <c r="D123" s="492"/>
      <c r="E123" s="249"/>
      <c r="F123" s="249"/>
      <c r="G123" s="583"/>
      <c r="H123" s="583"/>
      <c r="I123" s="249"/>
      <c r="J123" s="249"/>
      <c r="K123" s="294"/>
      <c r="L123" s="539"/>
      <c r="M123" s="327"/>
      <c r="N123" s="548"/>
      <c r="O123" s="268"/>
      <c r="P123" s="544"/>
      <c r="Q123" s="328"/>
      <c r="R123" s="544"/>
      <c r="S123" s="328"/>
      <c r="T123" s="544"/>
      <c r="U123" s="328"/>
      <c r="V123" s="544"/>
      <c r="W123" s="329"/>
      <c r="X123" s="544"/>
      <c r="Y123" s="329"/>
      <c r="Z123" s="544"/>
      <c r="AA123" s="328"/>
      <c r="AB123" s="544"/>
      <c r="AC123" s="281"/>
      <c r="AD123" s="544"/>
      <c r="AE123" s="439"/>
      <c r="AF123" s="439"/>
      <c r="AG123" s="439"/>
      <c r="AH123" s="439"/>
      <c r="AI123" s="439"/>
      <c r="AJ123" s="439"/>
      <c r="AK123" s="439"/>
      <c r="AL123" s="439"/>
      <c r="AM123" s="439"/>
      <c r="AN123" s="439"/>
      <c r="AO123" s="439"/>
      <c r="AP123" s="439"/>
    </row>
    <row r="124" spans="1:42" ht="15" hidden="1" customHeight="1">
      <c r="A124" s="330"/>
      <c r="B124" s="502"/>
      <c r="C124" s="380"/>
      <c r="D124" s="552"/>
      <c r="E124" s="249"/>
      <c r="F124" s="249"/>
      <c r="G124" s="583"/>
      <c r="H124" s="583"/>
      <c r="I124" s="249"/>
      <c r="J124" s="249"/>
      <c r="K124" s="294"/>
      <c r="L124" s="539"/>
      <c r="M124" s="327"/>
      <c r="N124" s="544"/>
      <c r="O124" s="328"/>
      <c r="P124" s="544"/>
      <c r="Q124" s="328"/>
      <c r="R124" s="544"/>
      <c r="S124" s="328"/>
      <c r="T124" s="544"/>
      <c r="U124" s="328"/>
      <c r="V124" s="544"/>
      <c r="W124" s="329"/>
      <c r="X124" s="544"/>
      <c r="Y124" s="329"/>
      <c r="Z124" s="544"/>
      <c r="AA124" s="328"/>
      <c r="AB124" s="544"/>
      <c r="AC124" s="281"/>
      <c r="AD124" s="544"/>
      <c r="AE124" s="439"/>
      <c r="AF124" s="439"/>
      <c r="AG124" s="439"/>
      <c r="AH124" s="439"/>
      <c r="AI124" s="439"/>
      <c r="AJ124" s="439"/>
      <c r="AK124" s="439"/>
      <c r="AL124" s="439"/>
      <c r="AM124" s="439"/>
      <c r="AN124" s="439"/>
      <c r="AO124" s="439"/>
      <c r="AP124" s="439"/>
    </row>
    <row r="125" spans="1:42" ht="15" hidden="1" customHeight="1">
      <c r="A125" s="330"/>
      <c r="B125" s="502"/>
      <c r="C125" s="380"/>
      <c r="D125" s="502"/>
      <c r="E125" s="249"/>
      <c r="F125" s="249"/>
      <c r="G125" s="583"/>
      <c r="H125" s="583"/>
      <c r="I125" s="249"/>
      <c r="J125" s="249"/>
      <c r="K125" s="294"/>
      <c r="L125" s="539"/>
      <c r="M125" s="327"/>
      <c r="N125" s="554"/>
      <c r="O125" s="268"/>
      <c r="P125" s="553"/>
      <c r="Q125" s="328"/>
      <c r="R125" s="553"/>
      <c r="S125" s="328"/>
      <c r="T125" s="553"/>
      <c r="U125" s="328"/>
      <c r="V125" s="553"/>
      <c r="W125" s="329"/>
      <c r="X125" s="553"/>
      <c r="Y125" s="329"/>
      <c r="Z125" s="553"/>
      <c r="AA125" s="328"/>
      <c r="AB125" s="553"/>
      <c r="AC125" s="333"/>
      <c r="AD125" s="553"/>
      <c r="AE125" s="439"/>
      <c r="AF125" s="439"/>
      <c r="AG125" s="439"/>
      <c r="AH125" s="439"/>
      <c r="AI125" s="439"/>
      <c r="AJ125" s="439"/>
      <c r="AK125" s="439"/>
      <c r="AL125" s="439"/>
      <c r="AM125" s="439"/>
      <c r="AN125" s="439"/>
      <c r="AO125" s="439"/>
      <c r="AP125" s="439"/>
    </row>
    <row r="126" spans="1:42" ht="15" hidden="1" customHeight="1" thickBot="1">
      <c r="A126" s="330"/>
      <c r="B126" s="502"/>
      <c r="C126" s="380"/>
      <c r="D126" s="502"/>
      <c r="E126" s="249"/>
      <c r="F126" s="249"/>
      <c r="G126" s="583"/>
      <c r="H126" s="583"/>
      <c r="I126" s="249"/>
      <c r="J126" s="249"/>
      <c r="K126" s="294"/>
      <c r="L126" s="539"/>
      <c r="M126" s="335"/>
      <c r="N126" s="336"/>
      <c r="O126" s="285"/>
      <c r="P126" s="337"/>
      <c r="Q126" s="335"/>
      <c r="R126" s="337"/>
      <c r="S126" s="335"/>
      <c r="T126" s="337"/>
      <c r="U126" s="335"/>
      <c r="V126" s="337"/>
      <c r="W126" s="338"/>
      <c r="X126" s="337"/>
      <c r="Y126" s="338"/>
      <c r="Z126" s="337"/>
      <c r="AA126" s="335"/>
      <c r="AB126" s="337"/>
      <c r="AC126" s="339"/>
      <c r="AD126" s="381"/>
      <c r="AE126" s="439"/>
      <c r="AF126" s="439"/>
      <c r="AG126" s="439"/>
      <c r="AH126" s="439"/>
      <c r="AI126" s="439"/>
      <c r="AJ126" s="439"/>
      <c r="AK126" s="439"/>
      <c r="AL126" s="439"/>
      <c r="AM126" s="439"/>
      <c r="AN126" s="439"/>
      <c r="AO126" s="439"/>
      <c r="AP126" s="439"/>
    </row>
    <row r="127" spans="1:42" ht="15" hidden="1" customHeight="1" thickTop="1">
      <c r="A127" s="330"/>
      <c r="B127" s="505"/>
      <c r="C127" s="331"/>
      <c r="D127" s="332"/>
      <c r="E127" s="249"/>
      <c r="F127" s="249"/>
      <c r="G127" s="583"/>
      <c r="H127" s="583"/>
      <c r="I127" s="249"/>
      <c r="J127" s="249"/>
      <c r="K127" s="294"/>
      <c r="L127" s="539"/>
      <c r="M127" s="113"/>
      <c r="N127" s="113"/>
      <c r="O127" s="292"/>
      <c r="P127" s="260"/>
      <c r="Q127" s="292"/>
      <c r="R127" s="260"/>
      <c r="S127" s="260"/>
      <c r="T127" s="260"/>
      <c r="U127" s="260"/>
      <c r="V127" s="260"/>
      <c r="W127" s="260"/>
      <c r="X127" s="260"/>
      <c r="Y127" s="260"/>
      <c r="Z127" s="260"/>
      <c r="AA127" s="260"/>
      <c r="AB127" s="260"/>
      <c r="AC127" s="113"/>
      <c r="AD127" s="113"/>
      <c r="AE127" s="439"/>
      <c r="AF127" s="439"/>
      <c r="AG127" s="439"/>
      <c r="AH127" s="439"/>
      <c r="AI127" s="439"/>
      <c r="AJ127" s="439"/>
      <c r="AK127" s="439"/>
      <c r="AL127" s="439"/>
      <c r="AM127" s="439"/>
      <c r="AN127" s="439"/>
      <c r="AO127" s="439"/>
      <c r="AP127" s="439"/>
    </row>
    <row r="128" spans="1:42" ht="15" hidden="1" customHeight="1" thickBot="1">
      <c r="D128" s="113"/>
      <c r="E128" s="249"/>
      <c r="F128" s="249"/>
      <c r="G128" s="583"/>
      <c r="H128" s="583"/>
      <c r="I128" s="249"/>
      <c r="J128" s="249"/>
      <c r="K128" s="294"/>
      <c r="L128" s="539"/>
      <c r="M128" s="113"/>
      <c r="N128" s="113"/>
      <c r="O128" s="113"/>
      <c r="P128" s="113"/>
      <c r="Q128" s="113"/>
      <c r="R128" s="113"/>
      <c r="S128" s="113"/>
      <c r="T128" s="113"/>
      <c r="U128" s="113"/>
      <c r="V128" s="113"/>
      <c r="W128" s="113"/>
      <c r="X128" s="113"/>
      <c r="Y128" s="113"/>
      <c r="Z128" s="113"/>
      <c r="AA128" s="113"/>
      <c r="AB128" s="113"/>
      <c r="AC128" s="113"/>
      <c r="AD128" s="113"/>
      <c r="AE128" s="439"/>
      <c r="AF128" s="439"/>
      <c r="AG128" s="439"/>
      <c r="AH128" s="439"/>
      <c r="AI128" s="439"/>
      <c r="AJ128" s="439"/>
      <c r="AK128" s="439"/>
      <c r="AL128" s="439"/>
      <c r="AM128" s="439"/>
      <c r="AN128" s="439"/>
      <c r="AO128" s="439"/>
      <c r="AP128" s="439"/>
    </row>
    <row r="129" spans="1:42" ht="15" hidden="1" customHeight="1" thickTop="1">
      <c r="E129" s="249"/>
      <c r="F129" s="249"/>
      <c r="G129" s="583"/>
      <c r="H129" s="583"/>
      <c r="I129" s="249"/>
      <c r="J129" s="249"/>
      <c r="K129" s="294"/>
      <c r="L129" s="539"/>
      <c r="AE129" s="439"/>
      <c r="AF129" s="439"/>
      <c r="AG129" s="439"/>
      <c r="AH129" s="439"/>
      <c r="AI129" s="439"/>
      <c r="AJ129" s="439"/>
      <c r="AK129" s="439"/>
      <c r="AL129" s="439"/>
      <c r="AM129" s="439"/>
      <c r="AN129" s="439"/>
      <c r="AO129" s="439"/>
      <c r="AP129" s="439"/>
    </row>
    <row r="130" spans="1:42" ht="15" hidden="1" customHeight="1">
      <c r="E130" s="249"/>
      <c r="F130" s="249"/>
      <c r="G130" s="583"/>
      <c r="H130" s="583"/>
      <c r="I130" s="249"/>
      <c r="J130" s="249"/>
      <c r="K130" s="294"/>
      <c r="L130" s="539"/>
      <c r="AE130" s="439"/>
      <c r="AF130" s="439"/>
      <c r="AG130" s="439"/>
      <c r="AH130" s="439"/>
      <c r="AI130" s="439"/>
      <c r="AJ130" s="439"/>
      <c r="AK130" s="439"/>
      <c r="AL130" s="439"/>
      <c r="AM130" s="439"/>
      <c r="AN130" s="439"/>
      <c r="AO130" s="439"/>
      <c r="AP130" s="439"/>
    </row>
    <row r="131" spans="1:42" s="43" customFormat="1" ht="15" hidden="1" customHeight="1" outlineLevel="1">
      <c r="A131" s="443"/>
      <c r="B131" s="443"/>
      <c r="C131" s="443"/>
      <c r="D131" s="443"/>
      <c r="E131" s="249"/>
      <c r="F131" s="249"/>
      <c r="G131" s="583"/>
      <c r="H131" s="583"/>
      <c r="I131" s="249"/>
      <c r="J131" s="249"/>
      <c r="K131" s="294"/>
      <c r="L131" s="539"/>
      <c r="M131" s="446"/>
      <c r="N131" s="526"/>
      <c r="O131" s="446"/>
      <c r="P131" s="526"/>
      <c r="Q131" s="446"/>
      <c r="R131" s="526"/>
      <c r="S131" s="446"/>
      <c r="T131" s="526"/>
      <c r="U131" s="446"/>
      <c r="V131" s="526"/>
      <c r="W131" s="446"/>
      <c r="X131" s="526"/>
      <c r="Y131" s="446"/>
      <c r="Z131" s="526"/>
      <c r="AA131" s="446"/>
      <c r="AB131" s="555"/>
      <c r="AC131" s="443"/>
      <c r="AD131" s="443"/>
      <c r="AE131" s="452"/>
      <c r="AF131" s="452"/>
      <c r="AG131" s="452"/>
      <c r="AH131" s="452"/>
      <c r="AI131" s="452"/>
      <c r="AJ131" s="452"/>
      <c r="AK131" s="452"/>
      <c r="AL131" s="452"/>
      <c r="AM131" s="452"/>
      <c r="AN131" s="452"/>
      <c r="AO131" s="452"/>
      <c r="AP131" s="452"/>
    </row>
    <row r="132" spans="1:42" ht="15" hidden="1" customHeight="1" outlineLevel="1">
      <c r="E132" s="249"/>
      <c r="F132" s="249"/>
      <c r="G132" s="583"/>
      <c r="H132" s="583"/>
      <c r="I132" s="249"/>
      <c r="J132" s="249"/>
      <c r="K132" s="294"/>
      <c r="L132" s="539"/>
      <c r="M132" s="421"/>
      <c r="N132" s="447"/>
      <c r="O132" s="421"/>
      <c r="P132" s="447"/>
      <c r="Q132" s="421"/>
      <c r="R132" s="447"/>
      <c r="S132" s="421"/>
      <c r="T132" s="447"/>
      <c r="U132" s="421"/>
      <c r="V132" s="447"/>
      <c r="W132" s="421"/>
      <c r="X132" s="447"/>
      <c r="Y132" s="421"/>
      <c r="Z132" s="447"/>
      <c r="AA132" s="421"/>
      <c r="AB132" s="448"/>
      <c r="AE132" s="440"/>
      <c r="AF132" s="440"/>
      <c r="AG132" s="440"/>
      <c r="AH132" s="440"/>
      <c r="AI132" s="440"/>
      <c r="AJ132" s="440"/>
      <c r="AK132" s="440"/>
      <c r="AL132" s="440"/>
      <c r="AM132" s="440"/>
      <c r="AN132" s="440"/>
      <c r="AO132" s="440"/>
      <c r="AP132" s="439"/>
    </row>
    <row r="133" spans="1:42" ht="15" hidden="1" customHeight="1" outlineLevel="1">
      <c r="E133" s="249"/>
      <c r="F133" s="249"/>
      <c r="G133" s="583"/>
      <c r="H133" s="583"/>
      <c r="I133" s="249"/>
      <c r="J133" s="249"/>
      <c r="K133" s="294"/>
      <c r="L133" s="539"/>
      <c r="M133" s="421"/>
      <c r="N133" s="447"/>
      <c r="O133" s="421"/>
      <c r="P133" s="447"/>
      <c r="Q133" s="421"/>
      <c r="R133" s="447"/>
      <c r="S133" s="421"/>
      <c r="T133" s="447"/>
      <c r="U133" s="421"/>
      <c r="V133" s="447"/>
      <c r="W133" s="421"/>
      <c r="X133" s="447"/>
      <c r="Y133" s="421"/>
      <c r="Z133" s="447"/>
      <c r="AA133" s="421"/>
      <c r="AB133" s="448"/>
      <c r="AE133" s="439"/>
      <c r="AF133" s="440"/>
      <c r="AG133" s="440"/>
      <c r="AH133" s="440"/>
      <c r="AI133" s="440"/>
      <c r="AJ133" s="440"/>
      <c r="AK133" s="440"/>
      <c r="AL133" s="440"/>
      <c r="AM133" s="440"/>
      <c r="AN133" s="440"/>
      <c r="AO133" s="440"/>
      <c r="AP133" s="439"/>
    </row>
    <row r="134" spans="1:42" s="43" customFormat="1" ht="14.25" hidden="1" outlineLevel="1">
      <c r="A134" s="567"/>
      <c r="B134" s="568"/>
      <c r="C134" s="444"/>
      <c r="D134" s="443"/>
      <c r="E134" s="249"/>
      <c r="F134" s="249"/>
      <c r="G134" s="583"/>
      <c r="H134" s="583"/>
      <c r="I134" s="249"/>
      <c r="J134" s="249"/>
      <c r="K134" s="294"/>
      <c r="L134" s="539"/>
      <c r="M134" s="421"/>
      <c r="N134" s="447"/>
      <c r="O134" s="421"/>
      <c r="P134" s="447"/>
      <c r="Q134" s="421"/>
      <c r="R134" s="447"/>
      <c r="S134" s="421"/>
      <c r="T134" s="447"/>
      <c r="U134" s="421"/>
      <c r="V134" s="447"/>
      <c r="W134" s="421"/>
      <c r="X134" s="447"/>
      <c r="Y134" s="421"/>
      <c r="Z134" s="447"/>
      <c r="AA134" s="421"/>
      <c r="AB134" s="448"/>
      <c r="AE134" s="452"/>
      <c r="AF134" s="453"/>
      <c r="AG134" s="453"/>
      <c r="AH134" s="453"/>
      <c r="AI134" s="453"/>
      <c r="AJ134" s="453"/>
      <c r="AK134" s="453"/>
      <c r="AL134" s="453"/>
      <c r="AM134" s="453"/>
      <c r="AN134" s="453"/>
      <c r="AO134" s="453"/>
      <c r="AP134" s="452"/>
    </row>
    <row r="135" spans="1:42" ht="12.75" hidden="1" outlineLevel="1">
      <c r="E135" s="249"/>
      <c r="F135" s="249"/>
      <c r="G135" s="583"/>
      <c r="H135" s="583"/>
      <c r="I135" s="249"/>
      <c r="J135" s="249"/>
      <c r="K135" s="294"/>
      <c r="L135" s="539"/>
      <c r="M135" s="247"/>
      <c r="N135" s="247"/>
      <c r="O135" s="247"/>
      <c r="P135" s="247"/>
      <c r="Q135" s="247"/>
      <c r="R135" s="247"/>
      <c r="S135" s="247"/>
      <c r="T135" s="247"/>
      <c r="U135" s="247"/>
      <c r="V135" s="247"/>
      <c r="W135" s="247"/>
      <c r="X135" s="247"/>
      <c r="Y135" s="247"/>
      <c r="Z135" s="247"/>
      <c r="AA135" s="247"/>
      <c r="AB135" s="449"/>
    </row>
    <row r="136" spans="1:42" ht="15" hidden="1" outlineLevel="1">
      <c r="E136" s="249"/>
      <c r="F136" s="249"/>
      <c r="G136" s="583"/>
      <c r="H136" s="583"/>
      <c r="I136" s="249"/>
      <c r="J136" s="249"/>
      <c r="K136" s="294"/>
      <c r="L136" s="539"/>
      <c r="M136" s="450"/>
      <c r="N136" s="532"/>
      <c r="O136" s="450"/>
      <c r="P136" s="532"/>
      <c r="Q136" s="450"/>
      <c r="R136" s="532"/>
      <c r="S136" s="450"/>
      <c r="T136" s="532"/>
      <c r="U136" s="450"/>
      <c r="V136" s="532"/>
      <c r="W136" s="450"/>
      <c r="X136" s="532"/>
      <c r="Y136" s="450"/>
      <c r="Z136" s="532"/>
      <c r="AA136" s="450"/>
      <c r="AB136" s="556"/>
      <c r="AC136" s="443"/>
      <c r="AD136" s="443"/>
    </row>
    <row r="137" spans="1:42" ht="14.25" hidden="1" outlineLevel="1">
      <c r="E137" s="249"/>
      <c r="F137" s="249"/>
      <c r="G137" s="583"/>
      <c r="H137" s="583"/>
      <c r="I137" s="249"/>
      <c r="J137" s="249"/>
      <c r="K137" s="294"/>
      <c r="L137" s="539"/>
      <c r="M137" s="424"/>
      <c r="N137" s="247"/>
      <c r="O137" s="424"/>
      <c r="P137" s="247"/>
      <c r="Q137" s="424"/>
      <c r="R137" s="247"/>
      <c r="S137" s="424"/>
      <c r="T137" s="247"/>
      <c r="U137" s="424"/>
      <c r="V137" s="247"/>
      <c r="W137" s="424"/>
      <c r="X137" s="247"/>
      <c r="Y137" s="424"/>
      <c r="Z137" s="247"/>
      <c r="AA137" s="424"/>
      <c r="AB137" s="449"/>
    </row>
    <row r="138" spans="1:42" ht="14.25" hidden="1" outlineLevel="1">
      <c r="E138" s="249"/>
      <c r="F138" s="249"/>
      <c r="G138" s="583"/>
      <c r="H138" s="583"/>
      <c r="I138" s="249"/>
      <c r="J138" s="249"/>
      <c r="K138" s="294"/>
      <c r="L138" s="539"/>
      <c r="M138" s="424"/>
      <c r="N138" s="532"/>
      <c r="O138" s="424"/>
      <c r="P138" s="532"/>
      <c r="Q138" s="424"/>
      <c r="R138" s="532"/>
      <c r="S138" s="424"/>
      <c r="T138" s="532"/>
      <c r="U138" s="424"/>
      <c r="V138" s="532"/>
      <c r="W138" s="424"/>
      <c r="X138" s="532"/>
      <c r="Y138" s="424"/>
      <c r="Z138" s="532"/>
      <c r="AA138" s="424"/>
      <c r="AB138" s="556"/>
    </row>
    <row r="139" spans="1:42" ht="12.75" hidden="1" outlineLevel="1">
      <c r="E139" s="249"/>
      <c r="F139" s="249"/>
      <c r="G139" s="583"/>
      <c r="H139" s="583"/>
      <c r="I139" s="249"/>
      <c r="J139" s="249"/>
      <c r="K139" s="294"/>
      <c r="L139" s="539"/>
      <c r="M139" s="247"/>
      <c r="N139" s="247"/>
      <c r="O139" s="247"/>
      <c r="P139" s="247"/>
      <c r="Q139" s="247"/>
      <c r="R139" s="247"/>
      <c r="S139" s="247"/>
      <c r="T139" s="247"/>
      <c r="U139" s="247"/>
      <c r="V139" s="247"/>
      <c r="W139" s="247"/>
      <c r="X139" s="247"/>
      <c r="Y139" s="247"/>
      <c r="Z139" s="247"/>
      <c r="AA139" s="247"/>
      <c r="AB139" s="449"/>
    </row>
    <row r="140" spans="1:42" ht="14.25" hidden="1" outlineLevel="1">
      <c r="E140" s="249"/>
      <c r="F140" s="249"/>
      <c r="G140" s="583"/>
      <c r="H140" s="583"/>
      <c r="I140" s="249"/>
      <c r="J140" s="249"/>
      <c r="K140" s="294"/>
      <c r="L140" s="539"/>
      <c r="M140" s="451"/>
      <c r="N140" s="557"/>
      <c r="O140" s="451"/>
      <c r="P140" s="557"/>
      <c r="Q140" s="451"/>
      <c r="R140" s="557"/>
      <c r="S140" s="451"/>
      <c r="T140" s="557"/>
      <c r="U140" s="451"/>
      <c r="V140" s="557"/>
      <c r="W140" s="451"/>
      <c r="X140" s="557"/>
      <c r="Y140" s="451"/>
      <c r="Z140" s="557"/>
      <c r="AA140" s="451"/>
      <c r="AB140" s="558"/>
    </row>
    <row r="141" spans="1:42" ht="12.75" hidden="1">
      <c r="E141" s="249"/>
      <c r="F141" s="249"/>
      <c r="G141" s="583"/>
      <c r="H141" s="583"/>
      <c r="I141" s="249"/>
      <c r="J141" s="249"/>
      <c r="K141" s="294"/>
      <c r="L141" s="539"/>
    </row>
    <row r="142" spans="1:42" ht="12.75">
      <c r="A142" s="1"/>
      <c r="B142" s="1"/>
      <c r="C142" s="1"/>
      <c r="E142" s="249"/>
      <c r="F142" s="249"/>
      <c r="G142" s="583"/>
      <c r="H142" s="583"/>
      <c r="I142" s="249"/>
      <c r="J142" s="249"/>
      <c r="K142" s="294"/>
      <c r="L142" s="539"/>
    </row>
  </sheetData>
  <mergeCells count="42">
    <mergeCell ref="A16:B16"/>
    <mergeCell ref="A17:B17"/>
    <mergeCell ref="A18:B18"/>
    <mergeCell ref="A20:B20"/>
    <mergeCell ref="E20:AD20"/>
    <mergeCell ref="A13:B13"/>
    <mergeCell ref="O13:S13"/>
    <mergeCell ref="A14:B14"/>
    <mergeCell ref="A15:B15"/>
    <mergeCell ref="O15:S15"/>
    <mergeCell ref="O7:S7"/>
    <mergeCell ref="O9:S9"/>
    <mergeCell ref="A11:C11"/>
    <mergeCell ref="O11:S11"/>
    <mergeCell ref="A12:B12"/>
    <mergeCell ref="A21:B21"/>
    <mergeCell ref="A22:B22"/>
    <mergeCell ref="A23:B23"/>
    <mergeCell ref="A24:B24"/>
    <mergeCell ref="A26:B26"/>
    <mergeCell ref="A28:B28"/>
    <mergeCell ref="A30:B30"/>
    <mergeCell ref="A31:B31"/>
    <mergeCell ref="A32:B32"/>
    <mergeCell ref="A34:B34"/>
    <mergeCell ref="A36:B36"/>
    <mergeCell ref="A38:B38"/>
    <mergeCell ref="A40:B40"/>
    <mergeCell ref="A42:B42"/>
    <mergeCell ref="A44:B44"/>
    <mergeCell ref="A78:G79"/>
    <mergeCell ref="A45:B45"/>
    <mergeCell ref="A47:B47"/>
    <mergeCell ref="A57:B57"/>
    <mergeCell ref="A58:B58"/>
    <mergeCell ref="A59:B59"/>
    <mergeCell ref="A48:B48"/>
    <mergeCell ref="A50:B50"/>
    <mergeCell ref="A52:B52"/>
    <mergeCell ref="A54:B54"/>
    <mergeCell ref="A55:B55"/>
    <mergeCell ref="A76:G77"/>
  </mergeCells>
  <conditionalFormatting sqref="A110:C110">
    <cfRule type="expression" dxfId="4" priority="3" stopIfTrue="1">
      <formula>$C$109&gt;0</formula>
    </cfRule>
    <cfRule type="expression" dxfId="3" priority="4" stopIfTrue="1">
      <formula>$C$109&lt;=0</formula>
    </cfRule>
  </conditionalFormatting>
  <conditionalFormatting sqref="C109">
    <cfRule type="cellIs" dxfId="2" priority="5" stopIfTrue="1" operator="greaterThan">
      <formula>0.0001</formula>
    </cfRule>
    <cfRule type="cellIs" priority="6" stopIfTrue="1" operator="lessThanOrEqual">
      <formula>0</formula>
    </cfRule>
  </conditionalFormatting>
  <conditionalFormatting sqref="S31 K31 M31 O31 Q31 I31 G31">
    <cfRule type="expression" dxfId="1" priority="7" stopIfTrue="1">
      <formula>$D$32=1</formula>
    </cfRule>
    <cfRule type="expression" priority="8" stopIfTrue="1">
      <formula>$D$32=2</formula>
    </cfRule>
  </conditionalFormatting>
  <conditionalFormatting sqref="E31">
    <cfRule type="expression" dxfId="0" priority="9" stopIfTrue="1">
      <formula>$D$32=1</formula>
    </cfRule>
    <cfRule type="expression" priority="10" stopIfTrue="1">
      <formula>$D$32=2</formula>
    </cfRule>
  </conditionalFormatting>
  <pageMargins left="0.70866141732283472" right="0.70866141732283472" top="0.74803149606299213" bottom="0.74803149606299213" header="0.31496062992125984" footer="0.31496062992125984"/>
  <pageSetup paperSize="9" fitToHeight="2" orientation="landscape" r:id="rId1"/>
  <rowBreaks count="2" manualBreakCount="2">
    <brk id="1" max="16383" man="1"/>
    <brk id="80" max="16383" man="1"/>
  </rowBreaks>
  <drawing r:id="rId2"/>
  <legacyDrawing r:id="rId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AR</vt:lpstr>
      <vt:lpstr>Payroll </vt:lpstr>
      <vt:lpstr>Cost Model</vt:lpstr>
      <vt:lpstr>Exp per FY</vt:lpstr>
      <vt:lpstr>5Y proforma</vt:lpstr>
      <vt:lpstr>Sheet1</vt:lpstr>
      <vt:lpstr>'5Y proforma'!Print_Area</vt:lpstr>
      <vt:lpstr>AR!Print_Area</vt:lpstr>
      <vt:lpstr>'Cost Model'!Print_Area</vt:lpstr>
      <vt:lpstr>'Payroll '!Print_Area</vt:lpstr>
    </vt:vector>
  </TitlesOfParts>
  <Company>Relizon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Nike Appropriation Request</dc:title>
  <dc:creator>Barbara Gardner</dc:creator>
  <cp:keywords>appropriation, request, AR, expenditure</cp:keywords>
  <cp:lastModifiedBy>Dimitris Kalogeras</cp:lastModifiedBy>
  <cp:lastPrinted>2011-10-21T08:13:04Z</cp:lastPrinted>
  <dcterms:created xsi:type="dcterms:W3CDTF">2001-11-06T16:50:10Z</dcterms:created>
  <dcterms:modified xsi:type="dcterms:W3CDTF">2015-03-04T17:17:01Z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00080076060000000000010243100207f6000400038000</vt:lpwstr>
  </property>
  <property fmtid="{D5CDD505-2E9C-101B-9397-08002B2CF9AE}" pid="3" name="_NewReviewCycle">
    <vt:lpwstr/>
  </property>
</Properties>
</file>